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Rozpočty\Atelier 99\A-22-1042 Parkovací dům Trutnov\RPD\Soupisy prací - rev.2\2. IO\"/>
    </mc:Choice>
  </mc:AlternateContent>
  <xr:revisionPtr revIDLastSave="0" documentId="13_ncr:1_{28303BF6-8991-4CF2-B6DF-24E999DDA9DC}" xr6:coauthVersionLast="47" xr6:coauthVersionMax="47" xr10:uidLastSave="{00000000-0000-0000-0000-000000000000}"/>
  <bookViews>
    <workbookView xWindow="-120" yWindow="-120" windowWidth="29040" windowHeight="15720" firstSheet="1" activeTab="1" xr2:uid="{8D08931F-A7DE-447F-96EE-CD8359C1BA1E}"/>
  </bookViews>
  <sheets>
    <sheet name="Pokyny pro vyplnění" sheetId="11" state="hidden" r:id="rId1"/>
    <sheet name="Stavba" sheetId="1" r:id="rId2"/>
    <sheet name="VzorPolozky" sheetId="10" state="hidden" r:id="rId3"/>
    <sheet name="soupis prací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'soupis prací'!$A$1:$U$41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9" i="1" l="1"/>
  <c r="G26" i="1"/>
  <c r="I21" i="1"/>
  <c r="G25" i="1"/>
  <c r="I16" i="1"/>
  <c r="I49" i="1"/>
  <c r="I48" i="1"/>
  <c r="I50" i="1" s="1"/>
  <c r="I47" i="1"/>
  <c r="G39" i="12"/>
  <c r="G38" i="12"/>
  <c r="G37" i="12"/>
  <c r="G27" i="12"/>
  <c r="G25" i="12"/>
  <c r="G24" i="12"/>
  <c r="G23" i="12"/>
  <c r="G22" i="12"/>
  <c r="M22" i="12" s="1"/>
  <c r="G21" i="12"/>
  <c r="G19" i="12"/>
  <c r="G18" i="12" s="1"/>
  <c r="G17" i="12"/>
  <c r="G16" i="12"/>
  <c r="M16" i="12" s="1"/>
  <c r="G15" i="12"/>
  <c r="G14" i="12"/>
  <c r="G8" i="12" s="1"/>
  <c r="G13" i="12"/>
  <c r="G12" i="12"/>
  <c r="G11" i="12"/>
  <c r="G10" i="12"/>
  <c r="G9" i="12"/>
  <c r="BA36" i="12"/>
  <c r="BA35" i="12"/>
  <c r="BA34" i="12"/>
  <c r="BA33" i="12"/>
  <c r="BA32" i="12"/>
  <c r="BA31" i="12"/>
  <c r="BA30" i="12"/>
  <c r="BA29" i="12"/>
  <c r="BA28" i="12"/>
  <c r="BA26" i="12"/>
  <c r="I9" i="12"/>
  <c r="K9" i="12"/>
  <c r="M9" i="12"/>
  <c r="O9" i="12"/>
  <c r="Q9" i="12"/>
  <c r="U9" i="12"/>
  <c r="I10" i="12"/>
  <c r="K10" i="12"/>
  <c r="M10" i="12"/>
  <c r="O10" i="12"/>
  <c r="Q10" i="12"/>
  <c r="U10" i="12"/>
  <c r="I11" i="12"/>
  <c r="K11" i="12"/>
  <c r="M11" i="12"/>
  <c r="O11" i="12"/>
  <c r="Q11" i="12"/>
  <c r="U11" i="12"/>
  <c r="I12" i="12"/>
  <c r="K12" i="12"/>
  <c r="M12" i="12"/>
  <c r="O12" i="12"/>
  <c r="Q12" i="12"/>
  <c r="U12" i="12"/>
  <c r="I13" i="12"/>
  <c r="K13" i="12"/>
  <c r="M13" i="12"/>
  <c r="O13" i="12"/>
  <c r="Q13" i="12"/>
  <c r="U13" i="12"/>
  <c r="I14" i="12"/>
  <c r="K14" i="12"/>
  <c r="O14" i="12"/>
  <c r="Q14" i="12"/>
  <c r="U14" i="12"/>
  <c r="I15" i="12"/>
  <c r="K15" i="12"/>
  <c r="M15" i="12"/>
  <c r="O15" i="12"/>
  <c r="Q15" i="12"/>
  <c r="U15" i="12"/>
  <c r="I16" i="12"/>
  <c r="K16" i="12"/>
  <c r="O16" i="12"/>
  <c r="Q16" i="12"/>
  <c r="U16" i="12"/>
  <c r="I17" i="12"/>
  <c r="K17" i="12"/>
  <c r="M17" i="12"/>
  <c r="O17" i="12"/>
  <c r="Q17" i="12"/>
  <c r="U17" i="12"/>
  <c r="I19" i="12"/>
  <c r="I18" i="12" s="1"/>
  <c r="K19" i="12"/>
  <c r="K18" i="12" s="1"/>
  <c r="O19" i="12"/>
  <c r="O18" i="12" s="1"/>
  <c r="Q19" i="12"/>
  <c r="Q18" i="12" s="1"/>
  <c r="U19" i="12"/>
  <c r="U18" i="12" s="1"/>
  <c r="G20" i="12"/>
  <c r="I21" i="12"/>
  <c r="K21" i="12"/>
  <c r="M21" i="12"/>
  <c r="O21" i="12"/>
  <c r="Q21" i="12"/>
  <c r="U21" i="12"/>
  <c r="I22" i="12"/>
  <c r="K22" i="12"/>
  <c r="O22" i="12"/>
  <c r="Q22" i="12"/>
  <c r="U22" i="12"/>
  <c r="I23" i="12"/>
  <c r="K23" i="12"/>
  <c r="M23" i="12"/>
  <c r="O23" i="12"/>
  <c r="Q23" i="12"/>
  <c r="U23" i="12"/>
  <c r="I24" i="12"/>
  <c r="K24" i="12"/>
  <c r="M24" i="12"/>
  <c r="O24" i="12"/>
  <c r="Q24" i="12"/>
  <c r="U24" i="12"/>
  <c r="I25" i="12"/>
  <c r="K25" i="12"/>
  <c r="M25" i="12"/>
  <c r="O25" i="12"/>
  <c r="Q25" i="12"/>
  <c r="U25" i="12"/>
  <c r="I27" i="12"/>
  <c r="K27" i="12"/>
  <c r="M27" i="12"/>
  <c r="O27" i="12"/>
  <c r="Q27" i="12"/>
  <c r="U27" i="12"/>
  <c r="I37" i="12"/>
  <c r="K37" i="12"/>
  <c r="M37" i="12"/>
  <c r="O37" i="12"/>
  <c r="Q37" i="12"/>
  <c r="U37" i="12"/>
  <c r="I38" i="12"/>
  <c r="K38" i="12"/>
  <c r="M38" i="12"/>
  <c r="O38" i="12"/>
  <c r="Q38" i="12"/>
  <c r="U38" i="12"/>
  <c r="I39" i="12"/>
  <c r="K39" i="12"/>
  <c r="M39" i="12"/>
  <c r="O39" i="12"/>
  <c r="Q39" i="12"/>
  <c r="U39" i="12"/>
  <c r="F40" i="1"/>
  <c r="G40" i="1"/>
  <c r="H40" i="1"/>
  <c r="I40" i="1"/>
  <c r="J39" i="1" s="1"/>
  <c r="J40" i="1" s="1"/>
  <c r="J28" i="1"/>
  <c r="J26" i="1"/>
  <c r="G38" i="1"/>
  <c r="F38" i="1"/>
  <c r="J23" i="1"/>
  <c r="J24" i="1"/>
  <c r="J25" i="1"/>
  <c r="J27" i="1"/>
  <c r="E24" i="1"/>
  <c r="E26" i="1"/>
  <c r="M14" i="12" l="1"/>
  <c r="M19" i="12"/>
  <c r="M18" i="12" s="1"/>
  <c r="Q20" i="12"/>
  <c r="M20" i="12"/>
  <c r="I8" i="12"/>
  <c r="U20" i="12"/>
  <c r="K20" i="12"/>
  <c r="O8" i="12"/>
  <c r="Q8" i="12"/>
  <c r="I20" i="12"/>
  <c r="M8" i="12"/>
  <c r="O20" i="12"/>
  <c r="U8" i="12"/>
  <c r="K8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AAFB66A6-E966-4199-8FDC-D78F39AB7625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1438047D-7328-46AD-A3EA-42955A94A1F8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A2AC7E73-0F66-4D8D-B94A-A7A8C2E8CE2F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D18DB5F9-3D03-46F2-8E5E-8D46D1A27B4E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207AAC57-EB34-45C4-89C2-D8A3D8AFF12E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4A46BF6F-DFB8-48DF-A057-B6BF24CA5363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<sst xmlns="http://schemas.openxmlformats.org/spreadsheetml/2006/main" count="220" uniqueCount="136">
  <si>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</si>
  <si>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</si>
  <si>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</si>
  <si>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</si>
  <si>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</si>
  <si>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</si>
  <si>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</si>
  <si>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</si>
  <si>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</si>
  <si>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</si>
  <si>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</si>
  <si>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</si>
  <si>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</si>
  <si>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</si>
  <si>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</si>
  <si>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</si>
  <si>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</si>
  <si>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</si>
  <si>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</si>
  <si>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</si>
  <si>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</si>
  <si>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</si>
  <si>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</si>
  <si>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</si>
  <si>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</si>
  <si>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</si>
  <si>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</si>
  <si>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</si>
  <si>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</si>
  <si>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</si>
  <si>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</si>
  <si>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</si>
  <si>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</si>
  <si>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</si>
  <si>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</si>
  <si>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</si>
  <si>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</si>
  <si>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</si>
  <si>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</si>
  <si>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</si>
  <si>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</si>
  <si>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</si>
  <si>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Objekt:</t>
  </si>
  <si>
    <t>Rozpočet:</t>
  </si>
  <si>
    <t>IO 300_PŘÍPOJKA VODY A AREÁLOVÉ ROZVODY VODY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</si>
  <si>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</si>
  <si>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</si>
  <si>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</si>
  <si>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</si>
  <si>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</si>
  <si>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</si>
  <si>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</si>
  <si>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</si>
  <si>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</si>
  <si>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8</t>
  </si>
  <si>
    <t>Trubní vedení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</si>
  <si>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</si>
  <si>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</si>
  <si>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</si>
  <si>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</si>
  <si>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</si>
  <si>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</si>
  <si>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</si>
  <si>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</si>
  <si>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</si>
  <si>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</si>
  <si>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</si>
  <si>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</si>
  <si>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</si>
  <si>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</si>
  <si>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</si>
  <si>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</si>
  <si>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</si>
  <si>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</si>
  <si>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</si>
  <si>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</si>
  <si>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</si>
  <si>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</si>
  <si>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</si>
  <si>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</si>
  <si>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</si>
  <si>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</si>
  <si>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</si>
  <si>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</si>
  <si>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</si>
  <si>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132201212R00</t>
  </si>
  <si>
    <t>Hloubení rýh š.do 200 cm hor.3 do 1000m3,STROJNĚ</t>
  </si>
  <si>
    <t>m3</t>
  </si>
  <si>
    <t>POL1_0</t>
  </si>
  <si>
    <t>122201109R00</t>
  </si>
  <si>
    <t>Příplatek za lepivost - odkopávky v hor. 3</t>
  </si>
  <si>
    <t>167101101R00</t>
  </si>
  <si>
    <t>Nakládání výkopku v množství do 100 m3</t>
  </si>
  <si>
    <t>174101101R00</t>
  </si>
  <si>
    <t>Zásyp jam, rýh, šachet se zhutněním</t>
  </si>
  <si>
    <t>175101101RT2</t>
  </si>
  <si>
    <t>Obsyp potrubí bez prohození sypaniny, s dodáním štěrkopísku frakce 0 - 22 mm</t>
  </si>
  <si>
    <t>151101101R00</t>
  </si>
  <si>
    <t>Pažení a rozepření stěn rýh - příložné - hl.do 2 m</t>
  </si>
  <si>
    <t>m2</t>
  </si>
  <si>
    <t>151101111R00</t>
  </si>
  <si>
    <t>Odstranění pažení stěn rýh - příložné - hl. do 2 m</t>
  </si>
  <si>
    <t>162701105R00</t>
  </si>
  <si>
    <t>Vodorovné přemístění výkopku z hor. do 10000 m</t>
  </si>
  <si>
    <t>199000002R00</t>
  </si>
  <si>
    <t>Poplatek za skládku</t>
  </si>
  <si>
    <t>451572111RK1</t>
  </si>
  <si>
    <t>Lože pod potrubí z kameniva těženého 0 - 4 mm</t>
  </si>
  <si>
    <t>Mimo RTS</t>
  </si>
  <si>
    <t>Potrubí PE100 SDR11-RC dn63 (DN50)  vč., el.tvarovek, folie a vodiče</t>
  </si>
  <si>
    <t>m</t>
  </si>
  <si>
    <t>Zemní souprava teleskopická 1,7-2.5m šoup. DN50, litina GGG délka F4, PN16</t>
  </si>
  <si>
    <t xml:space="preserve">Poklop uliční šoupátkový </t>
  </si>
  <si>
    <t>Montáž vodárenského vodoměru</t>
  </si>
  <si>
    <t>Navrtávací pas s těžkou epoxid. protikoroz., úpravou a nerez. šrouby</t>
  </si>
  <si>
    <t>-šoupě DN50 s integrovaná ISIFLO spojka pro PE potrubí</t>
  </si>
  <si>
    <t>POP</t>
  </si>
  <si>
    <t>Vodoměrná šachta plastá k obetonování, 1500x1000x1800mm, poklop 600x600mm zatep.</t>
  </si>
  <si>
    <t>-sedlový ventil DN50</t>
  </si>
  <si>
    <t>-sedlový ventil s vypouštěním DN50</t>
  </si>
  <si>
    <t>-zpětná klapka DN50</t>
  </si>
  <si>
    <t>-uklidňovací kus s redukcí 2x</t>
  </si>
  <si>
    <t>-obetonování šachty</t>
  </si>
  <si>
    <t>-poklop litina 600x600mm, zateplený, uzamykatelný, tř. zatížení D400</t>
  </si>
  <si>
    <t>-pevné madlo, opěrka pod podklop¨</t>
  </si>
  <si>
    <t>-jímka 300x300x200mm+nerezový rošt</t>
  </si>
  <si>
    <t>-dle standartů SMVAK</t>
  </si>
  <si>
    <t>892241111R00</t>
  </si>
  <si>
    <t>Tlaková zkouška  potrubí DN 100</t>
  </si>
  <si>
    <t>Desinfekce potrubí DN100</t>
  </si>
  <si>
    <t>Přesun hmot, trubní vedení plastová, otevř. výkop</t>
  </si>
  <si>
    <t>t</t>
  </si>
  <si>
    <t/>
  </si>
  <si>
    <t>END</t>
  </si>
  <si>
    <t>kus</t>
  </si>
  <si>
    <t>Položkový soupis prací, dodávek a služeb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</si>
</sst>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5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4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7" xfId="0" applyNumberFormat="1" applyFont="1" applyBorder="1" applyAlignment="1">
      <alignment horizontal="center" vertical="center"/>
    </xf>
    <xf numFmtId="4" fontId="7" fillId="0" borderId="37" xfId="0" applyNumberFormat="1" applyFont="1" applyBorder="1" applyAlignment="1">
      <alignment vertical="center"/>
    </xf>
    <xf numFmtId="4" fontId="7" fillId="4" borderId="37" xfId="0" applyNumberFormat="1" applyFont="1" applyFill="1" applyBorder="1" applyAlignment="1">
      <alignment horizontal="center"/>
    </xf>
    <xf numFmtId="4" fontId="7" fillId="4" borderId="37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8" xfId="0" applyNumberFormat="1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42" xfId="0" applyBorder="1" applyAlignment="1">
      <alignment vertical="center"/>
    </xf>
    <xf numFmtId="0" fontId="0" fillId="0" borderId="43" xfId="0" applyBorder="1" applyAlignment="1">
      <alignment vertical="center"/>
    </xf>
    <xf numFmtId="0" fontId="0" fillId="3" borderId="44" xfId="0" applyFill="1" applyBorder="1"/>
    <xf numFmtId="49" fontId="0" fillId="3" borderId="41" xfId="0" applyNumberFormat="1" applyFill="1" applyBorder="1"/>
    <xf numFmtId="0" fontId="0" fillId="3" borderId="41" xfId="0" applyFill="1" applyBorder="1"/>
    <xf numFmtId="0" fontId="0" fillId="3" borderId="40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7" xfId="0" applyFill="1" applyBorder="1" applyAlignment="1">
      <alignment vertical="top"/>
    </xf>
    <xf numFmtId="0" fontId="0" fillId="3" borderId="48" xfId="0" applyFill="1" applyBorder="1" applyAlignment="1">
      <alignment wrapTex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0" fillId="3" borderId="37" xfId="0" applyNumberFormat="1" applyFill="1" applyBorder="1" applyAlignment="1">
      <alignment vertical="top" shrinkToFit="1"/>
    </xf>
    <xf numFmtId="4" fontId="16" fillId="0" borderId="33" xfId="0" applyNumberFormat="1" applyFont="1" applyBorder="1" applyAlignment="1">
      <alignment vertical="top" shrinkToFit="1"/>
    </xf>
    <xf numFmtId="4" fontId="0" fillId="3" borderId="37" xfId="0" applyNumberFormat="1" applyFill="1" applyBorder="1" applyAlignment="1">
      <alignment vertical="top" shrinkToFit="1"/>
    </xf>
    <xf numFmtId="0" fontId="0" fillId="3" borderId="49" xfId="0" applyFill="1" applyBorder="1"/>
    <xf numFmtId="0" fontId="0" fillId="3" borderId="50" xfId="0" applyFill="1" applyBorder="1" applyAlignment="1">
      <alignment wrapText="1"/>
    </xf>
    <xf numFmtId="0" fontId="0" fillId="3" borderId="51" xfId="0" applyFill="1" applyBorder="1" applyAlignment="1">
      <alignment vertical="top"/>
    </xf>
    <xf numFmtId="49" fontId="0" fillId="3" borderId="51" xfId="0" applyNumberFormat="1" applyFill="1" applyBorder="1" applyAlignment="1">
      <alignment vertical="top"/>
    </xf>
    <xf numFmtId="49" fontId="0" fillId="3" borderId="47" xfId="0" applyNumberFormat="1" applyFill="1" applyBorder="1" applyAlignment="1">
      <alignment vertical="top"/>
    </xf>
    <xf numFmtId="164" fontId="0" fillId="3" borderId="47" xfId="0" applyNumberFormat="1" applyFill="1" applyBorder="1" applyAlignment="1">
      <alignment vertical="top"/>
    </xf>
    <xf numFmtId="4" fontId="0" fillId="3" borderId="47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37" xfId="0" applyFont="1" applyBorder="1" applyAlignment="1">
      <alignment vertical="top" shrinkToFit="1"/>
    </xf>
    <xf numFmtId="164" fontId="16" fillId="0" borderId="37" xfId="0" applyNumberFormat="1" applyFont="1" applyBorder="1" applyAlignment="1">
      <alignment vertical="top" shrinkToFit="1"/>
    </xf>
    <xf numFmtId="4" fontId="16" fillId="0" borderId="37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16" fillId="0" borderId="33" xfId="0" applyFont="1" applyBorder="1" applyAlignment="1">
      <alignment horizontal="left" vertical="top" wrapText="1"/>
    </xf>
    <xf numFmtId="0" fontId="0" fillId="3" borderId="37" xfId="0" applyFill="1" applyBorder="1" applyAlignment="1">
      <alignment horizontal="left" vertical="top" wrapText="1"/>
    </xf>
    <xf numFmtId="0" fontId="16" fillId="0" borderId="37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0" borderId="18" xfId="0" applyNumberFormat="1" applyFont="1" applyBorder="1" applyAlignment="1">
      <alignment horizontal="left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0" fillId="0" borderId="18" xfId="0" applyBorder="1" applyAlignment="1">
      <alignment horizontal="center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" fontId="7" fillId="0" borderId="37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7" xfId="0" applyNumberFormat="1" applyFont="1" applyFill="1" applyBorder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26" xfId="0" applyFont="1" applyBorder="1" applyAlignment="1">
      <alignment horizontal="left" vertical="top" wrapText="1"/>
    </xf>
    <xf numFmtId="0" fontId="17" fillId="0" borderId="0" xfId="0" applyFont="1" applyAlignment="1">
      <alignment vertical="top" wrapText="1" shrinkToFit="1"/>
    </xf>
    <xf numFmtId="164" fontId="17" fillId="0" borderId="0" xfId="0" applyNumberFormat="1" applyFont="1" applyAlignment="1">
      <alignment vertical="top" wrapText="1" shrinkToFit="1"/>
    </xf>
    <xf numFmtId="4" fontId="17" fillId="0" borderId="0" xfId="0" applyNumberFormat="1" applyFont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6" fillId="0" borderId="0" xfId="0" applyFont="1" applyAlignment="1">
      <alignment horizontal="center"/>
    </xf>
    <xf numFmtId="49" fontId="0" fillId="0" borderId="38" xfId="0" applyNumberFormat="1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45" xfId="0" applyBorder="1" applyAlignment="1">
      <alignment vertic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</cellXfs>
  <cellStyles count="2">
    <cellStyle name="Normální" xfId="0" builtinId="0"/>
    <cellStyle name="normální 2" xfId="1" xr:uid="{3D02D8FA-1E93-4A6B-A128-89B435F0B547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D5A095-6D62-4787-891F-9C84B19C12A2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7" t="s">
        <v>38</v>
      </c>
    </row>
    <row r="2" spans="1:7" ht="57.75" customHeight="1" x14ac:dyDescent="0.2">
      <c r="A2" s="170" t="s">
        <v>39</v>
      </c>
      <c r="B2" s="170"/>
      <c r="C2" s="170"/>
      <c r="D2" s="170"/>
      <c r="E2" s="170"/>
      <c r="F2" s="170"/>
      <c r="G2" s="17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E89B50-EC0E-4DB4-88F5-F632BA83B2FB}">
  <sheetPr codeName="List5112">
    <tabColor rgb="FF66FF66"/>
  </sheetPr>
  <dimension ref="A1:O53"/>
  <sheetViews>
    <sheetView showGridLines="0" tabSelected="1" view="pageBreakPreview" topLeftCell="B1" zoomScale="75" zoomScaleNormal="100" zoomScaleSheetLayoutView="75" workbookViewId="0">
      <selection activeCell="L21" sqref="L2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62" t="s">
        <v>36</v>
      </c>
      <c r="B1" s="179" t="s">
        <v>135</v>
      </c>
      <c r="C1" s="180"/>
      <c r="D1" s="180"/>
      <c r="E1" s="180"/>
      <c r="F1" s="180"/>
      <c r="G1" s="180"/>
      <c r="H1" s="180"/>
      <c r="I1" s="180"/>
      <c r="J1" s="181"/>
    </row>
    <row r="2" spans="1:15" ht="23.25" customHeight="1" x14ac:dyDescent="0.2">
      <c r="A2" s="3"/>
      <c r="B2" s="70" t="s">
        <v>40</v>
      </c>
      <c r="C2" s="71"/>
      <c r="D2" s="172" t="s">
        <v>44</v>
      </c>
      <c r="E2" s="173"/>
      <c r="F2" s="173"/>
      <c r="G2" s="173"/>
      <c r="H2" s="173"/>
      <c r="I2" s="173"/>
      <c r="J2" s="174"/>
      <c r="O2" s="1"/>
    </row>
    <row r="3" spans="1:15" ht="23.25" hidden="1" customHeight="1" x14ac:dyDescent="0.2">
      <c r="A3" s="3"/>
      <c r="B3" s="72" t="s">
        <v>42</v>
      </c>
      <c r="C3" s="73"/>
      <c r="D3" s="194"/>
      <c r="E3" s="195"/>
      <c r="F3" s="195"/>
      <c r="G3" s="195"/>
      <c r="H3" s="195"/>
      <c r="I3" s="195"/>
      <c r="J3" s="196"/>
    </row>
    <row r="4" spans="1:15" ht="23.25" hidden="1" customHeight="1" x14ac:dyDescent="0.2">
      <c r="A4" s="3"/>
      <c r="B4" s="74" t="s">
        <v>43</v>
      </c>
      <c r="C4" s="75"/>
      <c r="D4" s="76"/>
      <c r="E4" s="76"/>
      <c r="F4" s="77"/>
      <c r="G4" s="77"/>
      <c r="H4" s="77"/>
      <c r="I4" s="77"/>
      <c r="J4" s="78"/>
    </row>
    <row r="5" spans="1:15" ht="24" customHeight="1" x14ac:dyDescent="0.2">
      <c r="A5" s="3"/>
      <c r="B5" s="39" t="s">
        <v>21</v>
      </c>
      <c r="D5" s="79"/>
      <c r="E5" s="22"/>
      <c r="F5" s="22"/>
      <c r="G5" s="22"/>
      <c r="H5" s="24" t="s">
        <v>33</v>
      </c>
      <c r="I5" s="79"/>
      <c r="J5" s="9"/>
    </row>
    <row r="6" spans="1:15" ht="15.75" customHeight="1" x14ac:dyDescent="0.2">
      <c r="A6" s="3"/>
      <c r="B6" s="34"/>
      <c r="C6" s="22"/>
      <c r="D6" s="79"/>
      <c r="E6" s="22"/>
      <c r="F6" s="22"/>
      <c r="G6" s="22"/>
      <c r="H6" s="24" t="s">
        <v>34</v>
      </c>
      <c r="I6" s="79"/>
      <c r="J6" s="9"/>
    </row>
    <row r="7" spans="1:15" ht="15.75" customHeight="1" x14ac:dyDescent="0.2">
      <c r="A7" s="3"/>
      <c r="B7" s="35"/>
      <c r="C7" s="80"/>
      <c r="D7" s="69"/>
      <c r="E7" s="29"/>
      <c r="F7" s="29"/>
      <c r="G7" s="29"/>
      <c r="H7" s="30"/>
      <c r="I7" s="29"/>
      <c r="J7" s="42"/>
    </row>
    <row r="8" spans="1:15" ht="24" hidden="1" customHeight="1" x14ac:dyDescent="0.2">
      <c r="A8" s="3"/>
      <c r="B8" s="39" t="s">
        <v>19</v>
      </c>
      <c r="D8" s="28"/>
      <c r="H8" s="24" t="s">
        <v>33</v>
      </c>
      <c r="I8" s="28"/>
      <c r="J8" s="9"/>
    </row>
    <row r="9" spans="1:15" ht="15.75" hidden="1" customHeight="1" x14ac:dyDescent="0.2">
      <c r="A9" s="3"/>
      <c r="B9" s="3"/>
      <c r="D9" s="28"/>
      <c r="H9" s="24" t="s">
        <v>34</v>
      </c>
      <c r="I9" s="28"/>
      <c r="J9" s="9"/>
    </row>
    <row r="10" spans="1:15" ht="15.75" hidden="1" customHeight="1" x14ac:dyDescent="0.2">
      <c r="A10" s="3"/>
      <c r="B10" s="43"/>
      <c r="C10" s="23"/>
      <c r="D10" s="38"/>
      <c r="E10" s="30"/>
      <c r="F10" s="30"/>
      <c r="G10" s="15"/>
      <c r="H10" s="15"/>
      <c r="I10" s="44"/>
      <c r="J10" s="42"/>
    </row>
    <row r="11" spans="1:15" ht="24" customHeight="1" x14ac:dyDescent="0.2">
      <c r="A11" s="3"/>
      <c r="B11" s="39" t="s">
        <v>18</v>
      </c>
      <c r="D11" s="190"/>
      <c r="E11" s="190"/>
      <c r="F11" s="190"/>
      <c r="G11" s="190"/>
      <c r="H11" s="24" t="s">
        <v>33</v>
      </c>
      <c r="I11" s="79"/>
      <c r="J11" s="9"/>
    </row>
    <row r="12" spans="1:15" ht="15.75" customHeight="1" x14ac:dyDescent="0.2">
      <c r="A12" s="3"/>
      <c r="B12" s="34"/>
      <c r="C12" s="22"/>
      <c r="D12" s="209"/>
      <c r="E12" s="209"/>
      <c r="F12" s="209"/>
      <c r="G12" s="209"/>
      <c r="H12" s="24" t="s">
        <v>34</v>
      </c>
      <c r="I12" s="79"/>
      <c r="J12" s="9"/>
    </row>
    <row r="13" spans="1:15" ht="15.75" customHeight="1" x14ac:dyDescent="0.2">
      <c r="A13" s="3"/>
      <c r="B13" s="35"/>
      <c r="C13" s="80"/>
      <c r="D13" s="210"/>
      <c r="E13" s="210"/>
      <c r="F13" s="210"/>
      <c r="G13" s="210"/>
      <c r="H13" s="25"/>
      <c r="I13" s="29"/>
      <c r="J13" s="42"/>
    </row>
    <row r="14" spans="1:15" ht="24" customHeight="1" x14ac:dyDescent="0.2">
      <c r="A14" s="3"/>
      <c r="B14" s="55" t="s">
        <v>20</v>
      </c>
      <c r="C14" s="56"/>
      <c r="D14" s="57"/>
      <c r="E14" s="58"/>
      <c r="F14" s="58"/>
      <c r="G14" s="58"/>
      <c r="H14" s="59"/>
      <c r="I14" s="58"/>
      <c r="J14" s="60"/>
    </row>
    <row r="15" spans="1:15" ht="32.25" customHeight="1" x14ac:dyDescent="0.2">
      <c r="A15" s="3"/>
      <c r="B15" s="43" t="s">
        <v>31</v>
      </c>
      <c r="C15" s="61"/>
      <c r="D15" s="15"/>
      <c r="E15" s="178"/>
      <c r="F15" s="178"/>
      <c r="G15" s="207"/>
      <c r="H15" s="207"/>
      <c r="I15" s="207" t="s">
        <v>28</v>
      </c>
      <c r="J15" s="208"/>
    </row>
    <row r="16" spans="1:15" ht="23.25" customHeight="1" x14ac:dyDescent="0.2">
      <c r="A16" s="126" t="s">
        <v>23</v>
      </c>
      <c r="B16" s="127" t="s">
        <v>23</v>
      </c>
      <c r="C16" s="47"/>
      <c r="D16" s="48"/>
      <c r="E16" s="175"/>
      <c r="F16" s="176"/>
      <c r="G16" s="175"/>
      <c r="H16" s="176"/>
      <c r="I16" s="175">
        <f>I50</f>
        <v>0</v>
      </c>
      <c r="J16" s="177"/>
    </row>
    <row r="17" spans="1:10" ht="23.25" customHeight="1" x14ac:dyDescent="0.2">
      <c r="A17" s="126" t="s">
        <v>24</v>
      </c>
      <c r="B17" s="127" t="s">
        <v>24</v>
      </c>
      <c r="C17" s="47"/>
      <c r="D17" s="48"/>
      <c r="E17" s="175"/>
      <c r="F17" s="176"/>
      <c r="G17" s="175"/>
      <c r="H17" s="176"/>
      <c r="I17" s="175">
        <v>0</v>
      </c>
      <c r="J17" s="177"/>
    </row>
    <row r="18" spans="1:10" ht="23.25" customHeight="1" x14ac:dyDescent="0.2">
      <c r="A18" s="126" t="s">
        <v>25</v>
      </c>
      <c r="B18" s="127" t="s">
        <v>25</v>
      </c>
      <c r="C18" s="47"/>
      <c r="D18" s="48"/>
      <c r="E18" s="175"/>
      <c r="F18" s="176"/>
      <c r="G18" s="175"/>
      <c r="H18" s="176"/>
      <c r="I18" s="175">
        <v>0</v>
      </c>
      <c r="J18" s="177"/>
    </row>
    <row r="19" spans="1:10" ht="23.25" customHeight="1" x14ac:dyDescent="0.2">
      <c r="A19" s="126" t="s">
        <v>56</v>
      </c>
      <c r="B19" s="127" t="s">
        <v>26</v>
      </c>
      <c r="C19" s="47"/>
      <c r="D19" s="48"/>
      <c r="E19" s="175"/>
      <c r="F19" s="176"/>
      <c r="G19" s="175"/>
      <c r="H19" s="176"/>
      <c r="I19" s="175">
        <v>0</v>
      </c>
      <c r="J19" s="177"/>
    </row>
    <row r="20" spans="1:10" ht="23.25" customHeight="1" x14ac:dyDescent="0.2">
      <c r="A20" s="126" t="s">
        <v>57</v>
      </c>
      <c r="B20" s="127" t="s">
        <v>27</v>
      </c>
      <c r="C20" s="47"/>
      <c r="D20" s="48"/>
      <c r="E20" s="175"/>
      <c r="F20" s="176"/>
      <c r="G20" s="175"/>
      <c r="H20" s="176"/>
      <c r="I20" s="175">
        <v>0</v>
      </c>
      <c r="J20" s="177"/>
    </row>
    <row r="21" spans="1:10" ht="23.25" customHeight="1" x14ac:dyDescent="0.2">
      <c r="A21" s="3"/>
      <c r="B21" s="63" t="s">
        <v>28</v>
      </c>
      <c r="C21" s="64"/>
      <c r="D21" s="65"/>
      <c r="E21" s="188"/>
      <c r="F21" s="189"/>
      <c r="G21" s="188"/>
      <c r="H21" s="189"/>
      <c r="I21" s="188">
        <f>SUM(I16:J20)</f>
        <v>0</v>
      </c>
      <c r="J21" s="193"/>
    </row>
    <row r="22" spans="1:10" ht="33" customHeight="1" x14ac:dyDescent="0.2">
      <c r="A22" s="3"/>
      <c r="B22" s="54" t="s">
        <v>32</v>
      </c>
      <c r="C22" s="47"/>
      <c r="D22" s="48"/>
      <c r="E22" s="53"/>
      <c r="F22" s="50"/>
      <c r="G22" s="41"/>
      <c r="H22" s="41"/>
      <c r="I22" s="41"/>
      <c r="J22" s="51"/>
    </row>
    <row r="23" spans="1:10" ht="23.25" customHeight="1" x14ac:dyDescent="0.2">
      <c r="A23" s="3"/>
      <c r="B23" s="46" t="s">
        <v>11</v>
      </c>
      <c r="C23" s="47"/>
      <c r="D23" s="48"/>
      <c r="E23" s="49">
        <v>12</v>
      </c>
      <c r="F23" s="50" t="s">
        <v>0</v>
      </c>
      <c r="G23" s="186">
        <v>0</v>
      </c>
      <c r="H23" s="187"/>
      <c r="I23" s="187"/>
      <c r="J23" s="51" t="str">
        <f t="shared" ref="J23:J28" si="0">Mena</f>
        <v>CZK</v>
      </c>
    </row>
    <row r="24" spans="1:10" ht="23.25" customHeight="1" x14ac:dyDescent="0.2">
      <c r="A24" s="3"/>
      <c r="B24" s="46" t="s">
        <v>12</v>
      </c>
      <c r="C24" s="47"/>
      <c r="D24" s="48"/>
      <c r="E24" s="49">
        <f>SazbaDPH1</f>
        <v>12</v>
      </c>
      <c r="F24" s="50" t="s">
        <v>0</v>
      </c>
      <c r="G24" s="191">
        <v>0</v>
      </c>
      <c r="H24" s="192"/>
      <c r="I24" s="192"/>
      <c r="J24" s="51" t="str">
        <f t="shared" si="0"/>
        <v>CZK</v>
      </c>
    </row>
    <row r="25" spans="1:10" ht="23.25" customHeight="1" x14ac:dyDescent="0.2">
      <c r="A25" s="3"/>
      <c r="B25" s="46" t="s">
        <v>13</v>
      </c>
      <c r="C25" s="47"/>
      <c r="D25" s="48"/>
      <c r="E25" s="49">
        <v>21</v>
      </c>
      <c r="F25" s="50" t="s">
        <v>0</v>
      </c>
      <c r="G25" s="186">
        <f>I21</f>
        <v>0</v>
      </c>
      <c r="H25" s="187"/>
      <c r="I25" s="187"/>
      <c r="J25" s="51" t="str">
        <f t="shared" si="0"/>
        <v>CZK</v>
      </c>
    </row>
    <row r="26" spans="1:10" ht="23.25" customHeight="1" x14ac:dyDescent="0.2">
      <c r="A26" s="3"/>
      <c r="B26" s="40" t="s">
        <v>14</v>
      </c>
      <c r="C26" s="19"/>
      <c r="D26" s="15"/>
      <c r="E26" s="36">
        <f>SazbaDPH2</f>
        <v>21</v>
      </c>
      <c r="F26" s="37" t="s">
        <v>0</v>
      </c>
      <c r="G26" s="182">
        <f>ZakladDPHZakl*0.21</f>
        <v>0</v>
      </c>
      <c r="H26" s="183"/>
      <c r="I26" s="183"/>
      <c r="J26" s="45" t="str">
        <f t="shared" si="0"/>
        <v>CZK</v>
      </c>
    </row>
    <row r="27" spans="1:10" ht="23.25" customHeight="1" thickBot="1" x14ac:dyDescent="0.25">
      <c r="A27" s="3"/>
      <c r="B27" s="39" t="s">
        <v>4</v>
      </c>
      <c r="C27" s="17"/>
      <c r="D27" s="20"/>
      <c r="E27" s="17"/>
      <c r="F27" s="18"/>
      <c r="G27" s="184">
        <v>0</v>
      </c>
      <c r="H27" s="184"/>
      <c r="I27" s="184"/>
      <c r="J27" s="52" t="str">
        <f t="shared" si="0"/>
        <v>CZK</v>
      </c>
    </row>
    <row r="28" spans="1:10" ht="27.75" hidden="1" customHeight="1" thickBot="1" x14ac:dyDescent="0.25">
      <c r="A28" s="3"/>
      <c r="B28" s="99" t="s">
        <v>22</v>
      </c>
      <c r="C28" s="100"/>
      <c r="D28" s="100"/>
      <c r="E28" s="101"/>
      <c r="F28" s="102"/>
      <c r="G28" s="185">
        <v>76130.97</v>
      </c>
      <c r="H28" s="206"/>
      <c r="I28" s="206"/>
      <c r="J28" s="103" t="str">
        <f t="shared" si="0"/>
        <v>CZK</v>
      </c>
    </row>
    <row r="29" spans="1:10" ht="27.75" customHeight="1" thickBot="1" x14ac:dyDescent="0.25">
      <c r="A29" s="3"/>
      <c r="B29" s="99" t="s">
        <v>35</v>
      </c>
      <c r="C29" s="104"/>
      <c r="D29" s="104"/>
      <c r="E29" s="104"/>
      <c r="F29" s="104"/>
      <c r="G29" s="185">
        <f>ZakladDPHZakl+DPHZakl</f>
        <v>0</v>
      </c>
      <c r="H29" s="185"/>
      <c r="I29" s="185"/>
      <c r="J29" s="105" t="s">
        <v>47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2"/>
      <c r="E32" s="32"/>
      <c r="F32" s="16" t="s">
        <v>9</v>
      </c>
      <c r="G32" s="32"/>
      <c r="H32" s="33"/>
      <c r="I32" s="32"/>
      <c r="J32" s="10"/>
    </row>
    <row r="33" spans="1:10" ht="47.25" customHeight="1" x14ac:dyDescent="0.2">
      <c r="A33" s="3"/>
      <c r="B33" s="3"/>
      <c r="J33" s="10"/>
    </row>
    <row r="34" spans="1:10" s="27" customFormat="1" ht="18.75" customHeight="1" x14ac:dyDescent="0.2">
      <c r="A34" s="26"/>
      <c r="B34" s="26"/>
      <c r="D34" s="171"/>
      <c r="E34" s="171"/>
      <c r="G34" s="171"/>
      <c r="H34" s="171"/>
      <c r="I34" s="171"/>
      <c r="J34" s="31"/>
    </row>
    <row r="35" spans="1:10" ht="12.75" customHeight="1" x14ac:dyDescent="0.2">
      <c r="A35" s="3"/>
      <c r="B35" s="3"/>
      <c r="D35" s="211" t="s">
        <v>2</v>
      </c>
      <c r="E35" s="211"/>
      <c r="H35" s="11" t="s">
        <v>3</v>
      </c>
      <c r="J35" s="10"/>
    </row>
    <row r="36" spans="1:10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25">
      <c r="B37" s="66" t="s">
        <v>15</v>
      </c>
      <c r="C37" s="2"/>
      <c r="D37" s="2"/>
      <c r="E37" s="2"/>
      <c r="F37" s="91"/>
      <c r="G37" s="91"/>
      <c r="H37" s="91"/>
      <c r="I37" s="91"/>
      <c r="J37" s="2"/>
    </row>
    <row r="38" spans="1:10" ht="25.5" hidden="1" customHeight="1" x14ac:dyDescent="0.2">
      <c r="A38" s="83" t="s">
        <v>37</v>
      </c>
      <c r="B38" s="85" t="s">
        <v>16</v>
      </c>
      <c r="C38" s="86" t="s">
        <v>5</v>
      </c>
      <c r="D38" s="87"/>
      <c r="E38" s="87"/>
      <c r="F38" s="92" t="str">
        <f>B23</f>
        <v>Základ pro sníženou DPH</v>
      </c>
      <c r="G38" s="92" t="str">
        <f>B25</f>
        <v>Základ pro základní DPH</v>
      </c>
      <c r="H38" s="93" t="s">
        <v>17</v>
      </c>
      <c r="I38" s="93" t="s">
        <v>1</v>
      </c>
      <c r="J38" s="88" t="s">
        <v>0</v>
      </c>
    </row>
    <row r="39" spans="1:10" ht="25.5" hidden="1" customHeight="1" x14ac:dyDescent="0.2">
      <c r="A39" s="83">
        <v>1</v>
      </c>
      <c r="B39" s="89" t="s">
        <v>45</v>
      </c>
      <c r="C39" s="197" t="s">
        <v>44</v>
      </c>
      <c r="D39" s="198"/>
      <c r="E39" s="198"/>
      <c r="F39" s="94">
        <v>0</v>
      </c>
      <c r="G39" s="95">
        <v>76130.97</v>
      </c>
      <c r="H39" s="96">
        <v>15988</v>
      </c>
      <c r="I39" s="96">
        <v>92118.97</v>
      </c>
      <c r="J39" s="90">
        <f>IF(CenaCelkemVypocet=0,"",I39/CenaCelkemVypocet*100)</f>
        <v>100</v>
      </c>
    </row>
    <row r="40" spans="1:10" ht="25.5" hidden="1" customHeight="1" x14ac:dyDescent="0.2">
      <c r="A40" s="83"/>
      <c r="B40" s="199" t="s">
        <v>46</v>
      </c>
      <c r="C40" s="200"/>
      <c r="D40" s="200"/>
      <c r="E40" s="201"/>
      <c r="F40" s="97">
        <f>SUMIF(A39:A39,"=1",F39:F39)</f>
        <v>0</v>
      </c>
      <c r="G40" s="98">
        <f>SUMIF(A39:A39,"=1",G39:G39)</f>
        <v>76130.97</v>
      </c>
      <c r="H40" s="98">
        <f>SUMIF(A39:A39,"=1",H39:H39)</f>
        <v>15988</v>
      </c>
      <c r="I40" s="98">
        <f>SUMIF(A39:A39,"=1",I39:I39)</f>
        <v>92118.97</v>
      </c>
      <c r="J40" s="84">
        <f>SUMIF(A39:A39,"=1",J39:J39)</f>
        <v>100</v>
      </c>
    </row>
    <row r="44" spans="1:10" ht="15.75" x14ac:dyDescent="0.25">
      <c r="B44" s="106" t="s">
        <v>48</v>
      </c>
    </row>
    <row r="46" spans="1:10" ht="25.5" customHeight="1" x14ac:dyDescent="0.2">
      <c r="A46" s="107"/>
      <c r="B46" s="111" t="s">
        <v>16</v>
      </c>
      <c r="C46" s="111" t="s">
        <v>5</v>
      </c>
      <c r="D46" s="112"/>
      <c r="E46" s="112"/>
      <c r="F46" s="115" t="s">
        <v>49</v>
      </c>
      <c r="G46" s="115"/>
      <c r="H46" s="115"/>
      <c r="I46" s="202" t="s">
        <v>28</v>
      </c>
      <c r="J46" s="202"/>
    </row>
    <row r="47" spans="1:10" ht="25.5" customHeight="1" x14ac:dyDescent="0.2">
      <c r="A47" s="108"/>
      <c r="B47" s="116" t="s">
        <v>50</v>
      </c>
      <c r="C47" s="204" t="s">
        <v>51</v>
      </c>
      <c r="D47" s="205"/>
      <c r="E47" s="205"/>
      <c r="F47" s="118" t="s">
        <v>23</v>
      </c>
      <c r="G47" s="119"/>
      <c r="H47" s="119"/>
      <c r="I47" s="203">
        <f>'soupis prací'!G8</f>
        <v>0</v>
      </c>
      <c r="J47" s="203"/>
    </row>
    <row r="48" spans="1:10" ht="25.5" customHeight="1" x14ac:dyDescent="0.2">
      <c r="A48" s="108"/>
      <c r="B48" s="110" t="s">
        <v>52</v>
      </c>
      <c r="C48" s="213" t="s">
        <v>53</v>
      </c>
      <c r="D48" s="214"/>
      <c r="E48" s="214"/>
      <c r="F48" s="120" t="s">
        <v>23</v>
      </c>
      <c r="G48" s="121"/>
      <c r="H48" s="121"/>
      <c r="I48" s="212">
        <f>'soupis prací'!G18</f>
        <v>0</v>
      </c>
      <c r="J48" s="212"/>
    </row>
    <row r="49" spans="1:10" ht="25.5" customHeight="1" x14ac:dyDescent="0.2">
      <c r="A49" s="108"/>
      <c r="B49" s="117" t="s">
        <v>54</v>
      </c>
      <c r="C49" s="216" t="s">
        <v>55</v>
      </c>
      <c r="D49" s="217"/>
      <c r="E49" s="217"/>
      <c r="F49" s="122" t="s">
        <v>23</v>
      </c>
      <c r="G49" s="123"/>
      <c r="H49" s="123"/>
      <c r="I49" s="215">
        <f>'soupis prací'!G20</f>
        <v>0</v>
      </c>
      <c r="J49" s="215"/>
    </row>
    <row r="50" spans="1:10" ht="25.5" customHeight="1" x14ac:dyDescent="0.2">
      <c r="A50" s="109"/>
      <c r="B50" s="113" t="s">
        <v>1</v>
      </c>
      <c r="C50" s="113"/>
      <c r="D50" s="114"/>
      <c r="E50" s="114"/>
      <c r="F50" s="124"/>
      <c r="G50" s="125"/>
      <c r="H50" s="125"/>
      <c r="I50" s="218">
        <f>SUM(I47:I49)</f>
        <v>0</v>
      </c>
      <c r="J50" s="218"/>
    </row>
    <row r="51" spans="1:10" x14ac:dyDescent="0.2">
      <c r="F51" s="82"/>
      <c r="G51" s="82"/>
      <c r="H51" s="82"/>
      <c r="I51" s="82"/>
      <c r="J51" s="82"/>
    </row>
    <row r="52" spans="1:10" x14ac:dyDescent="0.2">
      <c r="F52" s="82"/>
      <c r="G52" s="82"/>
      <c r="H52" s="82"/>
      <c r="I52" s="82"/>
      <c r="J52" s="82"/>
    </row>
    <row r="53" spans="1:10" x14ac:dyDescent="0.2">
      <c r="F53" s="82"/>
      <c r="G53" s="82"/>
      <c r="H53" s="82"/>
      <c r="I53" s="82"/>
      <c r="J53" s="82"/>
    </row>
  </sheetData>
  <sheetProtection algorithmName="SHA-512" hashValue="ksej1zXDebGFU6GSos5n7rRSXw6U5nt1uK6Al6wxOltdPP1T3GDKNpy1zhEt5pOk8bOinVaTUBOvL5tWOeR/fw==" saltValue="Ufs9Qyxh4A5OfzmDPw1ajQ==" spinCount="100000" sheet="1" objects="1" scenarios="1"/>
  <protectedRanges>
    <protectedRange sqref="I11:I13 D11:G13 B12:C13" name="Oblast1"/>
  </protectedRanges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I48:J48"/>
    <mergeCell ref="C48:E48"/>
    <mergeCell ref="I49:J49"/>
    <mergeCell ref="C49:E49"/>
    <mergeCell ref="I50:J50"/>
    <mergeCell ref="D13:G13"/>
    <mergeCell ref="D34:E34"/>
    <mergeCell ref="D35:E35"/>
    <mergeCell ref="G19:H19"/>
    <mergeCell ref="G20:H20"/>
    <mergeCell ref="C39:E39"/>
    <mergeCell ref="B40:E40"/>
    <mergeCell ref="I46:J46"/>
    <mergeCell ref="I47:J47"/>
    <mergeCell ref="C47:E47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3:J3"/>
    <mergeCell ref="G28:I28"/>
    <mergeCell ref="G15:H15"/>
    <mergeCell ref="I15:J15"/>
    <mergeCell ref="E16:F16"/>
    <mergeCell ref="D12:G1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44E325-C126-451C-9C07-9D36EF00288F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19" t="s">
        <v>6</v>
      </c>
      <c r="B1" s="219"/>
      <c r="C1" s="220"/>
      <c r="D1" s="219"/>
      <c r="E1" s="219"/>
      <c r="F1" s="219"/>
      <c r="G1" s="219"/>
    </row>
    <row r="2" spans="1:7" ht="24.95" customHeight="1" x14ac:dyDescent="0.2">
      <c r="A2" s="68" t="s">
        <v>41</v>
      </c>
      <c r="B2" s="67"/>
      <c r="C2" s="221"/>
      <c r="D2" s="221"/>
      <c r="E2" s="221"/>
      <c r="F2" s="221"/>
      <c r="G2" s="222"/>
    </row>
    <row r="3" spans="1:7" ht="24.95" hidden="1" customHeight="1" x14ac:dyDescent="0.2">
      <c r="A3" s="68" t="s">
        <v>7</v>
      </c>
      <c r="B3" s="67"/>
      <c r="C3" s="221"/>
      <c r="D3" s="221"/>
      <c r="E3" s="221"/>
      <c r="F3" s="221"/>
      <c r="G3" s="222"/>
    </row>
    <row r="4" spans="1:7" ht="24.95" hidden="1" customHeight="1" x14ac:dyDescent="0.2">
      <c r="A4" s="68" t="s">
        <v>8</v>
      </c>
      <c r="B4" s="67"/>
      <c r="C4" s="221"/>
      <c r="D4" s="221"/>
      <c r="E4" s="221"/>
      <c r="F4" s="221"/>
      <c r="G4" s="222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CA479E-142C-41D6-9D85-1CFC9A0E4194}">
  <sheetPr>
    <outlinePr summaryBelow="0"/>
  </sheetPr>
  <dimension ref="A1:BH41"/>
  <sheetViews>
    <sheetView view="pageBreakPreview" zoomScale="60" zoomScaleNormal="100" workbookViewId="0">
      <selection activeCell="X41" sqref="X41"/>
    </sheetView>
  </sheetViews>
  <sheetFormatPr defaultRowHeight="12.75" outlineLevelRow="1" x14ac:dyDescent="0.2"/>
  <cols>
    <col min="1" max="1" width="4.28515625" customWidth="1"/>
    <col min="2" max="2" width="14.42578125" style="81" customWidth="1"/>
    <col min="3" max="3" width="38.28515625" style="81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28" t="s">
        <v>135</v>
      </c>
      <c r="B1" s="228"/>
      <c r="C1" s="228"/>
      <c r="D1" s="228"/>
      <c r="E1" s="228"/>
      <c r="F1" s="228"/>
      <c r="G1" s="228"/>
      <c r="AE1" t="s">
        <v>59</v>
      </c>
    </row>
    <row r="2" spans="1:60" ht="24.95" customHeight="1" x14ac:dyDescent="0.2">
      <c r="A2" s="130" t="s">
        <v>58</v>
      </c>
      <c r="B2" s="128"/>
      <c r="C2" s="229" t="s">
        <v>44</v>
      </c>
      <c r="D2" s="230"/>
      <c r="E2" s="230"/>
      <c r="F2" s="230"/>
      <c r="G2" s="231"/>
      <c r="AE2" t="s">
        <v>60</v>
      </c>
    </row>
    <row r="3" spans="1:60" ht="24.95" hidden="1" customHeight="1" x14ac:dyDescent="0.2">
      <c r="A3" s="131" t="s">
        <v>7</v>
      </c>
      <c r="B3" s="129"/>
      <c r="C3" s="232"/>
      <c r="D3" s="233"/>
      <c r="E3" s="233"/>
      <c r="F3" s="233"/>
      <c r="G3" s="234"/>
      <c r="AE3" t="s">
        <v>61</v>
      </c>
    </row>
    <row r="4" spans="1:60" ht="24.95" hidden="1" customHeight="1" x14ac:dyDescent="0.2">
      <c r="A4" s="131" t="s">
        <v>8</v>
      </c>
      <c r="B4" s="129"/>
      <c r="C4" s="232"/>
      <c r="D4" s="233"/>
      <c r="E4" s="233"/>
      <c r="F4" s="233"/>
      <c r="G4" s="234"/>
      <c r="AE4" t="s">
        <v>62</v>
      </c>
    </row>
    <row r="5" spans="1:60" hidden="1" x14ac:dyDescent="0.2">
      <c r="A5" s="132" t="s">
        <v>63</v>
      </c>
      <c r="B5" s="133"/>
      <c r="C5" s="133"/>
      <c r="D5" s="134"/>
      <c r="E5" s="134"/>
      <c r="F5" s="134"/>
      <c r="G5" s="135"/>
      <c r="AE5" t="s">
        <v>64</v>
      </c>
    </row>
    <row r="7" spans="1:60" ht="38.25" x14ac:dyDescent="0.2">
      <c r="A7" s="141" t="s">
        <v>65</v>
      </c>
      <c r="B7" s="142" t="s">
        <v>66</v>
      </c>
      <c r="C7" s="142" t="s">
        <v>67</v>
      </c>
      <c r="D7" s="141" t="s">
        <v>68</v>
      </c>
      <c r="E7" s="141" t="s">
        <v>69</v>
      </c>
      <c r="F7" s="136" t="s">
        <v>70</v>
      </c>
      <c r="G7" s="153" t="s">
        <v>28</v>
      </c>
      <c r="H7" s="154" t="s">
        <v>29</v>
      </c>
      <c r="I7" s="154" t="s">
        <v>71</v>
      </c>
      <c r="J7" s="154" t="s">
        <v>30</v>
      </c>
      <c r="K7" s="154" t="s">
        <v>72</v>
      </c>
      <c r="L7" s="154" t="s">
        <v>73</v>
      </c>
      <c r="M7" s="154" t="s">
        <v>74</v>
      </c>
      <c r="N7" s="154" t="s">
        <v>75</v>
      </c>
      <c r="O7" s="154" t="s">
        <v>76</v>
      </c>
      <c r="P7" s="154" t="s">
        <v>77</v>
      </c>
      <c r="Q7" s="154" t="s">
        <v>78</v>
      </c>
      <c r="R7" s="154" t="s">
        <v>79</v>
      </c>
      <c r="S7" s="154" t="s">
        <v>80</v>
      </c>
      <c r="T7" s="154" t="s">
        <v>81</v>
      </c>
      <c r="U7" s="144" t="s">
        <v>82</v>
      </c>
    </row>
    <row r="8" spans="1:60" x14ac:dyDescent="0.2">
      <c r="A8" s="155" t="s">
        <v>83</v>
      </c>
      <c r="B8" s="156" t="s">
        <v>50</v>
      </c>
      <c r="C8" s="157" t="s">
        <v>51</v>
      </c>
      <c r="D8" s="143"/>
      <c r="E8" s="158"/>
      <c r="F8" s="159"/>
      <c r="G8" s="159">
        <f>SUMIF(AE9:AE17,"&lt;&gt;NOR",G9:G17)</f>
        <v>0</v>
      </c>
      <c r="H8" s="159"/>
      <c r="I8" s="159">
        <f>SUM(I9:I17)</f>
        <v>3460.15</v>
      </c>
      <c r="J8" s="159"/>
      <c r="K8" s="159">
        <f>SUM(K9:K17)</f>
        <v>21316.099999999995</v>
      </c>
      <c r="L8" s="159"/>
      <c r="M8" s="159">
        <f>SUM(M9:M17)</f>
        <v>0</v>
      </c>
      <c r="N8" s="143"/>
      <c r="O8" s="143">
        <f>SUM(O9:O17)</f>
        <v>6.4956399999999999</v>
      </c>
      <c r="P8" s="143"/>
      <c r="Q8" s="143">
        <f>SUM(Q9:Q17)</f>
        <v>0</v>
      </c>
      <c r="R8" s="143"/>
      <c r="S8" s="143"/>
      <c r="T8" s="155"/>
      <c r="U8" s="143">
        <f>SUM(U9:U17)</f>
        <v>25.39</v>
      </c>
      <c r="AE8" t="s">
        <v>84</v>
      </c>
    </row>
    <row r="9" spans="1:60" ht="22.5" outlineLevel="1" x14ac:dyDescent="0.2">
      <c r="A9" s="138">
        <v>1</v>
      </c>
      <c r="B9" s="138" t="s">
        <v>85</v>
      </c>
      <c r="C9" s="165" t="s">
        <v>86</v>
      </c>
      <c r="D9" s="145" t="s">
        <v>87</v>
      </c>
      <c r="E9" s="149">
        <v>16.2</v>
      </c>
      <c r="F9" s="151"/>
      <c r="G9" s="151">
        <f>F9*E9</f>
        <v>0</v>
      </c>
      <c r="H9" s="151">
        <v>0</v>
      </c>
      <c r="I9" s="151">
        <f t="shared" ref="I9:I17" si="0">ROUND(E9*H9,2)</f>
        <v>0</v>
      </c>
      <c r="J9" s="151">
        <v>208</v>
      </c>
      <c r="K9" s="151">
        <f t="shared" ref="K9:K17" si="1">ROUND(E9*J9,2)</f>
        <v>3369.6</v>
      </c>
      <c r="L9" s="151">
        <v>21</v>
      </c>
      <c r="M9" s="151">
        <f t="shared" ref="M9:M17" si="2">G9*(1+L9/100)</f>
        <v>0</v>
      </c>
      <c r="N9" s="145">
        <v>0</v>
      </c>
      <c r="O9" s="145">
        <f t="shared" ref="O9:O17" si="3">ROUND(E9*N9,5)</f>
        <v>0</v>
      </c>
      <c r="P9" s="145">
        <v>0</v>
      </c>
      <c r="Q9" s="145">
        <f t="shared" ref="Q9:Q17" si="4">ROUND(E9*P9,5)</f>
        <v>0</v>
      </c>
      <c r="R9" s="145"/>
      <c r="S9" s="145"/>
      <c r="T9" s="146">
        <v>0.16</v>
      </c>
      <c r="U9" s="145">
        <f t="shared" ref="U9:U17" si="5">ROUND(E9*T9,2)</f>
        <v>2.59</v>
      </c>
      <c r="V9" s="137"/>
      <c r="W9" s="137"/>
      <c r="X9" s="137"/>
      <c r="Y9" s="137"/>
      <c r="Z9" s="137"/>
      <c r="AA9" s="137"/>
      <c r="AB9" s="137"/>
      <c r="AC9" s="137"/>
      <c r="AD9" s="137"/>
      <c r="AE9" s="137" t="s">
        <v>88</v>
      </c>
      <c r="AF9" s="137"/>
      <c r="AG9" s="137"/>
      <c r="AH9" s="137"/>
      <c r="AI9" s="137"/>
      <c r="AJ9" s="137"/>
      <c r="AK9" s="137"/>
      <c r="AL9" s="137"/>
      <c r="AM9" s="137"/>
      <c r="AN9" s="137"/>
      <c r="AO9" s="137"/>
      <c r="AP9" s="137"/>
      <c r="AQ9" s="137"/>
      <c r="AR9" s="137"/>
      <c r="AS9" s="137"/>
      <c r="AT9" s="137"/>
      <c r="AU9" s="137"/>
      <c r="AV9" s="137"/>
      <c r="AW9" s="137"/>
      <c r="AX9" s="137"/>
      <c r="AY9" s="137"/>
      <c r="AZ9" s="137"/>
      <c r="BA9" s="137"/>
      <c r="BB9" s="137"/>
      <c r="BC9" s="137"/>
      <c r="BD9" s="137"/>
      <c r="BE9" s="137"/>
      <c r="BF9" s="137"/>
      <c r="BG9" s="137"/>
      <c r="BH9" s="137"/>
    </row>
    <row r="10" spans="1:60" outlineLevel="1" x14ac:dyDescent="0.2">
      <c r="A10" s="138">
        <v>2</v>
      </c>
      <c r="B10" s="138" t="s">
        <v>89</v>
      </c>
      <c r="C10" s="165" t="s">
        <v>90</v>
      </c>
      <c r="D10" s="145" t="s">
        <v>87</v>
      </c>
      <c r="E10" s="149">
        <v>8.1</v>
      </c>
      <c r="F10" s="151"/>
      <c r="G10" s="151">
        <f t="shared" ref="G10:G17" si="6">F10*E10</f>
        <v>0</v>
      </c>
      <c r="H10" s="151">
        <v>0</v>
      </c>
      <c r="I10" s="151">
        <f t="shared" si="0"/>
        <v>0</v>
      </c>
      <c r="J10" s="151">
        <v>48.5</v>
      </c>
      <c r="K10" s="151">
        <f t="shared" si="1"/>
        <v>392.85</v>
      </c>
      <c r="L10" s="151">
        <v>21</v>
      </c>
      <c r="M10" s="151">
        <f t="shared" si="2"/>
        <v>0</v>
      </c>
      <c r="N10" s="145">
        <v>0</v>
      </c>
      <c r="O10" s="145">
        <f t="shared" si="3"/>
        <v>0</v>
      </c>
      <c r="P10" s="145">
        <v>0</v>
      </c>
      <c r="Q10" s="145">
        <f t="shared" si="4"/>
        <v>0</v>
      </c>
      <c r="R10" s="145"/>
      <c r="S10" s="145"/>
      <c r="T10" s="146">
        <v>5.8000000000000003E-2</v>
      </c>
      <c r="U10" s="145">
        <f t="shared" si="5"/>
        <v>0.47</v>
      </c>
      <c r="V10" s="137"/>
      <c r="W10" s="137"/>
      <c r="X10" s="137"/>
      <c r="Y10" s="137"/>
      <c r="Z10" s="137"/>
      <c r="AA10" s="137"/>
      <c r="AB10" s="137"/>
      <c r="AC10" s="137"/>
      <c r="AD10" s="137"/>
      <c r="AE10" s="137" t="s">
        <v>88</v>
      </c>
      <c r="AF10" s="137"/>
      <c r="AG10" s="137"/>
      <c r="AH10" s="137"/>
      <c r="AI10" s="137"/>
      <c r="AJ10" s="137"/>
      <c r="AK10" s="137"/>
      <c r="AL10" s="137"/>
      <c r="AM10" s="137"/>
      <c r="AN10" s="137"/>
      <c r="AO10" s="137"/>
      <c r="AP10" s="137"/>
      <c r="AQ10" s="137"/>
      <c r="AR10" s="137"/>
      <c r="AS10" s="137"/>
      <c r="AT10" s="137"/>
      <c r="AU10" s="137"/>
      <c r="AV10" s="137"/>
      <c r="AW10" s="137"/>
      <c r="AX10" s="137"/>
      <c r="AY10" s="137"/>
      <c r="AZ10" s="137"/>
      <c r="BA10" s="137"/>
      <c r="BB10" s="137"/>
      <c r="BC10" s="137"/>
      <c r="BD10" s="137"/>
      <c r="BE10" s="137"/>
      <c r="BF10" s="137"/>
      <c r="BG10" s="137"/>
      <c r="BH10" s="137"/>
    </row>
    <row r="11" spans="1:60" outlineLevel="1" x14ac:dyDescent="0.2">
      <c r="A11" s="138">
        <v>3</v>
      </c>
      <c r="B11" s="138" t="s">
        <v>91</v>
      </c>
      <c r="C11" s="165" t="s">
        <v>92</v>
      </c>
      <c r="D11" s="145" t="s">
        <v>87</v>
      </c>
      <c r="E11" s="149">
        <v>4.9000000000000004</v>
      </c>
      <c r="F11" s="151"/>
      <c r="G11" s="151">
        <f t="shared" si="6"/>
        <v>0</v>
      </c>
      <c r="H11" s="151">
        <v>0</v>
      </c>
      <c r="I11" s="151">
        <f t="shared" si="0"/>
        <v>0</v>
      </c>
      <c r="J11" s="151">
        <v>350</v>
      </c>
      <c r="K11" s="151">
        <f t="shared" si="1"/>
        <v>1715</v>
      </c>
      <c r="L11" s="151">
        <v>21</v>
      </c>
      <c r="M11" s="151">
        <f t="shared" si="2"/>
        <v>0</v>
      </c>
      <c r="N11" s="145">
        <v>0</v>
      </c>
      <c r="O11" s="145">
        <f t="shared" si="3"/>
        <v>0</v>
      </c>
      <c r="P11" s="145">
        <v>0</v>
      </c>
      <c r="Q11" s="145">
        <f t="shared" si="4"/>
        <v>0</v>
      </c>
      <c r="R11" s="145"/>
      <c r="S11" s="145"/>
      <c r="T11" s="146">
        <v>0.65</v>
      </c>
      <c r="U11" s="145">
        <f t="shared" si="5"/>
        <v>3.19</v>
      </c>
      <c r="V11" s="137"/>
      <c r="W11" s="137"/>
      <c r="X11" s="137"/>
      <c r="Y11" s="137"/>
      <c r="Z11" s="137"/>
      <c r="AA11" s="137"/>
      <c r="AB11" s="137"/>
      <c r="AC11" s="137"/>
      <c r="AD11" s="137"/>
      <c r="AE11" s="137" t="s">
        <v>88</v>
      </c>
      <c r="AF11" s="137"/>
      <c r="AG11" s="137"/>
      <c r="AH11" s="137"/>
      <c r="AI11" s="137"/>
      <c r="AJ11" s="137"/>
      <c r="AK11" s="137"/>
      <c r="AL11" s="137"/>
      <c r="AM11" s="137"/>
      <c r="AN11" s="137"/>
      <c r="AO11" s="137"/>
      <c r="AP11" s="137"/>
      <c r="AQ11" s="137"/>
      <c r="AR11" s="137"/>
      <c r="AS11" s="137"/>
      <c r="AT11" s="137"/>
      <c r="AU11" s="137"/>
      <c r="AV11" s="137"/>
      <c r="AW11" s="137"/>
      <c r="AX11" s="137"/>
      <c r="AY11" s="137"/>
      <c r="AZ11" s="137"/>
      <c r="BA11" s="137"/>
      <c r="BB11" s="137"/>
      <c r="BC11" s="137"/>
      <c r="BD11" s="137"/>
      <c r="BE11" s="137"/>
      <c r="BF11" s="137"/>
      <c r="BG11" s="137"/>
      <c r="BH11" s="137"/>
    </row>
    <row r="12" spans="1:60" outlineLevel="1" x14ac:dyDescent="0.2">
      <c r="A12" s="138">
        <v>4</v>
      </c>
      <c r="B12" s="138" t="s">
        <v>93</v>
      </c>
      <c r="C12" s="165" t="s">
        <v>94</v>
      </c>
      <c r="D12" s="145" t="s">
        <v>87</v>
      </c>
      <c r="E12" s="149">
        <v>11.3</v>
      </c>
      <c r="F12" s="151"/>
      <c r="G12" s="151">
        <f t="shared" si="6"/>
        <v>0</v>
      </c>
      <c r="H12" s="151">
        <v>0</v>
      </c>
      <c r="I12" s="151">
        <f t="shared" si="0"/>
        <v>0</v>
      </c>
      <c r="J12" s="151">
        <v>159</v>
      </c>
      <c r="K12" s="151">
        <f t="shared" si="1"/>
        <v>1796.7</v>
      </c>
      <c r="L12" s="151">
        <v>21</v>
      </c>
      <c r="M12" s="151">
        <f t="shared" si="2"/>
        <v>0</v>
      </c>
      <c r="N12" s="145">
        <v>0</v>
      </c>
      <c r="O12" s="145">
        <f t="shared" si="3"/>
        <v>0</v>
      </c>
      <c r="P12" s="145">
        <v>0</v>
      </c>
      <c r="Q12" s="145">
        <f t="shared" si="4"/>
        <v>0</v>
      </c>
      <c r="R12" s="145"/>
      <c r="S12" s="145"/>
      <c r="T12" s="146">
        <v>0.18</v>
      </c>
      <c r="U12" s="145">
        <f t="shared" si="5"/>
        <v>2.0299999999999998</v>
      </c>
      <c r="V12" s="137"/>
      <c r="W12" s="137"/>
      <c r="X12" s="137"/>
      <c r="Y12" s="137"/>
      <c r="Z12" s="137"/>
      <c r="AA12" s="137"/>
      <c r="AB12" s="137"/>
      <c r="AC12" s="137"/>
      <c r="AD12" s="137"/>
      <c r="AE12" s="137" t="s">
        <v>88</v>
      </c>
      <c r="AF12" s="137"/>
      <c r="AG12" s="137"/>
      <c r="AH12" s="137"/>
      <c r="AI12" s="137"/>
      <c r="AJ12" s="137"/>
      <c r="AK12" s="137"/>
      <c r="AL12" s="137"/>
      <c r="AM12" s="137"/>
      <c r="AN12" s="137"/>
      <c r="AO12" s="137"/>
      <c r="AP12" s="137"/>
      <c r="AQ12" s="137"/>
      <c r="AR12" s="137"/>
      <c r="AS12" s="137"/>
      <c r="AT12" s="137"/>
      <c r="AU12" s="137"/>
      <c r="AV12" s="137"/>
      <c r="AW12" s="137"/>
      <c r="AX12" s="137"/>
      <c r="AY12" s="137"/>
      <c r="AZ12" s="137"/>
      <c r="BA12" s="137"/>
      <c r="BB12" s="137"/>
      <c r="BC12" s="137"/>
      <c r="BD12" s="137"/>
      <c r="BE12" s="137"/>
      <c r="BF12" s="137"/>
      <c r="BG12" s="137"/>
      <c r="BH12" s="137"/>
    </row>
    <row r="13" spans="1:60" ht="22.5" outlineLevel="1" x14ac:dyDescent="0.2">
      <c r="A13" s="138">
        <v>5</v>
      </c>
      <c r="B13" s="138" t="s">
        <v>95</v>
      </c>
      <c r="C13" s="165" t="s">
        <v>96</v>
      </c>
      <c r="D13" s="145" t="s">
        <v>87</v>
      </c>
      <c r="E13" s="149">
        <v>3.8</v>
      </c>
      <c r="F13" s="151"/>
      <c r="G13" s="151">
        <f t="shared" si="6"/>
        <v>0</v>
      </c>
      <c r="H13" s="151">
        <v>772.44</v>
      </c>
      <c r="I13" s="151">
        <f t="shared" si="0"/>
        <v>2935.27</v>
      </c>
      <c r="J13" s="151">
        <v>783.56</v>
      </c>
      <c r="K13" s="151">
        <f t="shared" si="1"/>
        <v>2977.53</v>
      </c>
      <c r="L13" s="151">
        <v>21</v>
      </c>
      <c r="M13" s="151">
        <f t="shared" si="2"/>
        <v>0</v>
      </c>
      <c r="N13" s="145">
        <v>1.7</v>
      </c>
      <c r="O13" s="145">
        <f t="shared" si="3"/>
        <v>6.46</v>
      </c>
      <c r="P13" s="145">
        <v>0</v>
      </c>
      <c r="Q13" s="145">
        <f t="shared" si="4"/>
        <v>0</v>
      </c>
      <c r="R13" s="145"/>
      <c r="S13" s="145"/>
      <c r="T13" s="146">
        <v>1.59</v>
      </c>
      <c r="U13" s="145">
        <f t="shared" si="5"/>
        <v>6.04</v>
      </c>
      <c r="V13" s="137"/>
      <c r="W13" s="137"/>
      <c r="X13" s="137"/>
      <c r="Y13" s="137"/>
      <c r="Z13" s="137"/>
      <c r="AA13" s="137"/>
      <c r="AB13" s="137"/>
      <c r="AC13" s="137"/>
      <c r="AD13" s="137"/>
      <c r="AE13" s="137" t="s">
        <v>88</v>
      </c>
      <c r="AF13" s="137"/>
      <c r="AG13" s="137"/>
      <c r="AH13" s="137"/>
      <c r="AI13" s="137"/>
      <c r="AJ13" s="137"/>
      <c r="AK13" s="137"/>
      <c r="AL13" s="137"/>
      <c r="AM13" s="137"/>
      <c r="AN13" s="137"/>
      <c r="AO13" s="137"/>
      <c r="AP13" s="137"/>
      <c r="AQ13" s="137"/>
      <c r="AR13" s="137"/>
      <c r="AS13" s="137"/>
      <c r="AT13" s="137"/>
      <c r="AU13" s="137"/>
      <c r="AV13" s="137"/>
      <c r="AW13" s="137"/>
      <c r="AX13" s="137"/>
      <c r="AY13" s="137"/>
      <c r="AZ13" s="137"/>
      <c r="BA13" s="137"/>
      <c r="BB13" s="137"/>
      <c r="BC13" s="137"/>
      <c r="BD13" s="137"/>
      <c r="BE13" s="137"/>
      <c r="BF13" s="137"/>
      <c r="BG13" s="137"/>
      <c r="BH13" s="137"/>
    </row>
    <row r="14" spans="1:60" outlineLevel="1" x14ac:dyDescent="0.2">
      <c r="A14" s="138">
        <v>6</v>
      </c>
      <c r="B14" s="138" t="s">
        <v>97</v>
      </c>
      <c r="C14" s="165" t="s">
        <v>98</v>
      </c>
      <c r="D14" s="145" t="s">
        <v>99</v>
      </c>
      <c r="E14" s="149">
        <v>36</v>
      </c>
      <c r="F14" s="151"/>
      <c r="G14" s="151">
        <f t="shared" si="6"/>
        <v>0</v>
      </c>
      <c r="H14" s="151">
        <v>14.58</v>
      </c>
      <c r="I14" s="151">
        <f t="shared" si="0"/>
        <v>524.88</v>
      </c>
      <c r="J14" s="151">
        <v>151.91999999999999</v>
      </c>
      <c r="K14" s="151">
        <f t="shared" si="1"/>
        <v>5469.12</v>
      </c>
      <c r="L14" s="151">
        <v>21</v>
      </c>
      <c r="M14" s="151">
        <f t="shared" si="2"/>
        <v>0</v>
      </c>
      <c r="N14" s="145">
        <v>9.8999999999999999E-4</v>
      </c>
      <c r="O14" s="145">
        <f t="shared" si="3"/>
        <v>3.5639999999999998E-2</v>
      </c>
      <c r="P14" s="145">
        <v>0</v>
      </c>
      <c r="Q14" s="145">
        <f t="shared" si="4"/>
        <v>0</v>
      </c>
      <c r="R14" s="145"/>
      <c r="S14" s="145"/>
      <c r="T14" s="146">
        <v>0.23599999999999999</v>
      </c>
      <c r="U14" s="145">
        <f t="shared" si="5"/>
        <v>8.5</v>
      </c>
      <c r="V14" s="137"/>
      <c r="W14" s="137"/>
      <c r="X14" s="137"/>
      <c r="Y14" s="137"/>
      <c r="Z14" s="137"/>
      <c r="AA14" s="137"/>
      <c r="AB14" s="137"/>
      <c r="AC14" s="137"/>
      <c r="AD14" s="137"/>
      <c r="AE14" s="137" t="s">
        <v>88</v>
      </c>
      <c r="AF14" s="137"/>
      <c r="AG14" s="137"/>
      <c r="AH14" s="137"/>
      <c r="AI14" s="137"/>
      <c r="AJ14" s="137"/>
      <c r="AK14" s="137"/>
      <c r="AL14" s="137"/>
      <c r="AM14" s="137"/>
      <c r="AN14" s="137"/>
      <c r="AO14" s="137"/>
      <c r="AP14" s="137"/>
      <c r="AQ14" s="137"/>
      <c r="AR14" s="137"/>
      <c r="AS14" s="137"/>
      <c r="AT14" s="137"/>
      <c r="AU14" s="137"/>
      <c r="AV14" s="137"/>
      <c r="AW14" s="137"/>
      <c r="AX14" s="137"/>
      <c r="AY14" s="137"/>
      <c r="AZ14" s="137"/>
      <c r="BA14" s="137"/>
      <c r="BB14" s="137"/>
      <c r="BC14" s="137"/>
      <c r="BD14" s="137"/>
      <c r="BE14" s="137"/>
      <c r="BF14" s="137"/>
      <c r="BG14" s="137"/>
      <c r="BH14" s="137"/>
    </row>
    <row r="15" spans="1:60" outlineLevel="1" x14ac:dyDescent="0.2">
      <c r="A15" s="138">
        <v>7</v>
      </c>
      <c r="B15" s="138" t="s">
        <v>100</v>
      </c>
      <c r="C15" s="165" t="s">
        <v>101</v>
      </c>
      <c r="D15" s="145" t="s">
        <v>99</v>
      </c>
      <c r="E15" s="149">
        <v>36</v>
      </c>
      <c r="F15" s="151"/>
      <c r="G15" s="151">
        <f t="shared" si="6"/>
        <v>0</v>
      </c>
      <c r="H15" s="151">
        <v>0</v>
      </c>
      <c r="I15" s="151">
        <f t="shared" si="0"/>
        <v>0</v>
      </c>
      <c r="J15" s="151">
        <v>36.6</v>
      </c>
      <c r="K15" s="151">
        <f t="shared" si="1"/>
        <v>1317.6</v>
      </c>
      <c r="L15" s="151">
        <v>21</v>
      </c>
      <c r="M15" s="151">
        <f t="shared" si="2"/>
        <v>0</v>
      </c>
      <c r="N15" s="145">
        <v>0</v>
      </c>
      <c r="O15" s="145">
        <f t="shared" si="3"/>
        <v>0</v>
      </c>
      <c r="P15" s="145">
        <v>0</v>
      </c>
      <c r="Q15" s="145">
        <f t="shared" si="4"/>
        <v>0</v>
      </c>
      <c r="R15" s="145"/>
      <c r="S15" s="145"/>
      <c r="T15" s="146">
        <v>7.0000000000000007E-2</v>
      </c>
      <c r="U15" s="145">
        <f t="shared" si="5"/>
        <v>2.52</v>
      </c>
      <c r="V15" s="137"/>
      <c r="W15" s="137"/>
      <c r="X15" s="137"/>
      <c r="Y15" s="137"/>
      <c r="Z15" s="137"/>
      <c r="AA15" s="137"/>
      <c r="AB15" s="137"/>
      <c r="AC15" s="137"/>
      <c r="AD15" s="137"/>
      <c r="AE15" s="137" t="s">
        <v>88</v>
      </c>
      <c r="AF15" s="137"/>
      <c r="AG15" s="137"/>
      <c r="AH15" s="137"/>
      <c r="AI15" s="137"/>
      <c r="AJ15" s="137"/>
      <c r="AK15" s="137"/>
      <c r="AL15" s="137"/>
      <c r="AM15" s="137"/>
      <c r="AN15" s="137"/>
      <c r="AO15" s="137"/>
      <c r="AP15" s="137"/>
      <c r="AQ15" s="137"/>
      <c r="AR15" s="137"/>
      <c r="AS15" s="137"/>
      <c r="AT15" s="137"/>
      <c r="AU15" s="137"/>
      <c r="AV15" s="137"/>
      <c r="AW15" s="137"/>
      <c r="AX15" s="137"/>
      <c r="AY15" s="137"/>
      <c r="AZ15" s="137"/>
      <c r="BA15" s="137"/>
      <c r="BB15" s="137"/>
      <c r="BC15" s="137"/>
      <c r="BD15" s="137"/>
      <c r="BE15" s="137"/>
      <c r="BF15" s="137"/>
      <c r="BG15" s="137"/>
      <c r="BH15" s="137"/>
    </row>
    <row r="16" spans="1:60" outlineLevel="1" x14ac:dyDescent="0.2">
      <c r="A16" s="138">
        <v>8</v>
      </c>
      <c r="B16" s="138" t="s">
        <v>102</v>
      </c>
      <c r="C16" s="165" t="s">
        <v>103</v>
      </c>
      <c r="D16" s="145" t="s">
        <v>87</v>
      </c>
      <c r="E16" s="149">
        <v>4.9000000000000004</v>
      </c>
      <c r="F16" s="151"/>
      <c r="G16" s="151">
        <f t="shared" si="6"/>
        <v>0</v>
      </c>
      <c r="H16" s="151">
        <v>0</v>
      </c>
      <c r="I16" s="151">
        <f t="shared" si="0"/>
        <v>0</v>
      </c>
      <c r="J16" s="151">
        <v>309</v>
      </c>
      <c r="K16" s="151">
        <f t="shared" si="1"/>
        <v>1514.1</v>
      </c>
      <c r="L16" s="151">
        <v>21</v>
      </c>
      <c r="M16" s="151">
        <f t="shared" si="2"/>
        <v>0</v>
      </c>
      <c r="N16" s="145">
        <v>0</v>
      </c>
      <c r="O16" s="145">
        <f t="shared" si="3"/>
        <v>0</v>
      </c>
      <c r="P16" s="145">
        <v>0</v>
      </c>
      <c r="Q16" s="145">
        <f t="shared" si="4"/>
        <v>0</v>
      </c>
      <c r="R16" s="145"/>
      <c r="S16" s="145"/>
      <c r="T16" s="146">
        <v>0.01</v>
      </c>
      <c r="U16" s="145">
        <f t="shared" si="5"/>
        <v>0.05</v>
      </c>
      <c r="V16" s="137"/>
      <c r="W16" s="137"/>
      <c r="X16" s="137"/>
      <c r="Y16" s="137"/>
      <c r="Z16" s="137"/>
      <c r="AA16" s="137"/>
      <c r="AB16" s="137"/>
      <c r="AC16" s="137"/>
      <c r="AD16" s="137"/>
      <c r="AE16" s="137" t="s">
        <v>88</v>
      </c>
      <c r="AF16" s="137"/>
      <c r="AG16" s="137"/>
      <c r="AH16" s="137"/>
      <c r="AI16" s="137"/>
      <c r="AJ16" s="137"/>
      <c r="AK16" s="137"/>
      <c r="AL16" s="137"/>
      <c r="AM16" s="137"/>
      <c r="AN16" s="137"/>
      <c r="AO16" s="137"/>
      <c r="AP16" s="137"/>
      <c r="AQ16" s="137"/>
      <c r="AR16" s="137"/>
      <c r="AS16" s="137"/>
      <c r="AT16" s="137"/>
      <c r="AU16" s="137"/>
      <c r="AV16" s="137"/>
      <c r="AW16" s="137"/>
      <c r="AX16" s="137"/>
      <c r="AY16" s="137"/>
      <c r="AZ16" s="137"/>
      <c r="BA16" s="137"/>
      <c r="BB16" s="137"/>
      <c r="BC16" s="137"/>
      <c r="BD16" s="137"/>
      <c r="BE16" s="137"/>
      <c r="BF16" s="137"/>
      <c r="BG16" s="137"/>
      <c r="BH16" s="137"/>
    </row>
    <row r="17" spans="1:60" outlineLevel="1" x14ac:dyDescent="0.2">
      <c r="A17" s="138">
        <v>9</v>
      </c>
      <c r="B17" s="138" t="s">
        <v>104</v>
      </c>
      <c r="C17" s="165" t="s">
        <v>105</v>
      </c>
      <c r="D17" s="145" t="s">
        <v>87</v>
      </c>
      <c r="E17" s="149">
        <v>4.9000000000000004</v>
      </c>
      <c r="F17" s="151"/>
      <c r="G17" s="151">
        <f t="shared" si="6"/>
        <v>0</v>
      </c>
      <c r="H17" s="151">
        <v>0</v>
      </c>
      <c r="I17" s="151">
        <f t="shared" si="0"/>
        <v>0</v>
      </c>
      <c r="J17" s="151">
        <v>564</v>
      </c>
      <c r="K17" s="151">
        <f t="shared" si="1"/>
        <v>2763.6</v>
      </c>
      <c r="L17" s="151">
        <v>21</v>
      </c>
      <c r="M17" s="151">
        <f t="shared" si="2"/>
        <v>0</v>
      </c>
      <c r="N17" s="145">
        <v>0</v>
      </c>
      <c r="O17" s="145">
        <f t="shared" si="3"/>
        <v>0</v>
      </c>
      <c r="P17" s="145">
        <v>0</v>
      </c>
      <c r="Q17" s="145">
        <f t="shared" si="4"/>
        <v>0</v>
      </c>
      <c r="R17" s="145"/>
      <c r="S17" s="145"/>
      <c r="T17" s="146">
        <v>0</v>
      </c>
      <c r="U17" s="145">
        <f t="shared" si="5"/>
        <v>0</v>
      </c>
      <c r="V17" s="137"/>
      <c r="W17" s="137"/>
      <c r="X17" s="137"/>
      <c r="Y17" s="137"/>
      <c r="Z17" s="137"/>
      <c r="AA17" s="137"/>
      <c r="AB17" s="137"/>
      <c r="AC17" s="137"/>
      <c r="AD17" s="137"/>
      <c r="AE17" s="137" t="s">
        <v>88</v>
      </c>
      <c r="AF17" s="137"/>
      <c r="AG17" s="137"/>
      <c r="AH17" s="137"/>
      <c r="AI17" s="137"/>
      <c r="AJ17" s="137"/>
      <c r="AK17" s="137"/>
      <c r="AL17" s="137"/>
      <c r="AM17" s="137"/>
      <c r="AN17" s="137"/>
      <c r="AO17" s="137"/>
      <c r="AP17" s="137"/>
      <c r="AQ17" s="137"/>
      <c r="AR17" s="137"/>
      <c r="AS17" s="137"/>
      <c r="AT17" s="137"/>
      <c r="AU17" s="137"/>
      <c r="AV17" s="137"/>
      <c r="AW17" s="137"/>
      <c r="AX17" s="137"/>
      <c r="AY17" s="137"/>
      <c r="AZ17" s="137"/>
      <c r="BA17" s="137"/>
      <c r="BB17" s="137"/>
      <c r="BC17" s="137"/>
      <c r="BD17" s="137"/>
      <c r="BE17" s="137"/>
      <c r="BF17" s="137"/>
      <c r="BG17" s="137"/>
      <c r="BH17" s="137"/>
    </row>
    <row r="18" spans="1:60" x14ac:dyDescent="0.2">
      <c r="A18" s="139" t="s">
        <v>83</v>
      </c>
      <c r="B18" s="139" t="s">
        <v>52</v>
      </c>
      <c r="C18" s="166" t="s">
        <v>53</v>
      </c>
      <c r="D18" s="147"/>
      <c r="E18" s="150"/>
      <c r="F18" s="152"/>
      <c r="G18" s="152">
        <f>SUMIF(AE19:AE19,"&lt;&gt;NOR",G19:G19)</f>
        <v>0</v>
      </c>
      <c r="H18" s="152"/>
      <c r="I18" s="152">
        <f>SUM(I19:I19)</f>
        <v>737.06</v>
      </c>
      <c r="J18" s="152"/>
      <c r="K18" s="152">
        <f>SUM(K19:K19)</f>
        <v>934.95</v>
      </c>
      <c r="L18" s="152"/>
      <c r="M18" s="152">
        <f>SUM(M19:M19)</f>
        <v>0</v>
      </c>
      <c r="N18" s="147"/>
      <c r="O18" s="147">
        <f>SUM(O19:O19)</f>
        <v>1.24542</v>
      </c>
      <c r="P18" s="147"/>
      <c r="Q18" s="147">
        <f>SUM(Q19:Q19)</f>
        <v>0</v>
      </c>
      <c r="R18" s="147"/>
      <c r="S18" s="147"/>
      <c r="T18" s="148"/>
      <c r="U18" s="147">
        <f>SUM(U19:U19)</f>
        <v>1.87</v>
      </c>
      <c r="AE18" t="s">
        <v>84</v>
      </c>
    </row>
    <row r="19" spans="1:60" outlineLevel="1" x14ac:dyDescent="0.2">
      <c r="A19" s="138">
        <v>10</v>
      </c>
      <c r="B19" s="138" t="s">
        <v>106</v>
      </c>
      <c r="C19" s="165" t="s">
        <v>107</v>
      </c>
      <c r="D19" s="145" t="s">
        <v>87</v>
      </c>
      <c r="E19" s="149">
        <v>1.1000000000000001</v>
      </c>
      <c r="F19" s="151"/>
      <c r="G19" s="151">
        <f>F19*E19</f>
        <v>0</v>
      </c>
      <c r="H19" s="151">
        <v>670.05</v>
      </c>
      <c r="I19" s="151">
        <f>ROUND(E19*H19,2)</f>
        <v>737.06</v>
      </c>
      <c r="J19" s="151">
        <v>849.95</v>
      </c>
      <c r="K19" s="151">
        <f>ROUND(E19*J19,2)</f>
        <v>934.95</v>
      </c>
      <c r="L19" s="151">
        <v>21</v>
      </c>
      <c r="M19" s="151">
        <f>G19*(1+L19/100)</f>
        <v>0</v>
      </c>
      <c r="N19" s="145">
        <v>1.1322000000000001</v>
      </c>
      <c r="O19" s="145">
        <f>ROUND(E19*N19,5)</f>
        <v>1.24542</v>
      </c>
      <c r="P19" s="145">
        <v>0</v>
      </c>
      <c r="Q19" s="145">
        <f>ROUND(E19*P19,5)</f>
        <v>0</v>
      </c>
      <c r="R19" s="145"/>
      <c r="S19" s="145"/>
      <c r="T19" s="146">
        <v>1.7</v>
      </c>
      <c r="U19" s="145">
        <f>ROUND(E19*T19,2)</f>
        <v>1.87</v>
      </c>
      <c r="V19" s="137"/>
      <c r="W19" s="137"/>
      <c r="X19" s="137"/>
      <c r="Y19" s="137"/>
      <c r="Z19" s="137"/>
      <c r="AA19" s="137"/>
      <c r="AB19" s="137"/>
      <c r="AC19" s="137"/>
      <c r="AD19" s="137"/>
      <c r="AE19" s="137" t="s">
        <v>88</v>
      </c>
      <c r="AF19" s="137"/>
      <c r="AG19" s="137"/>
      <c r="AH19" s="137"/>
      <c r="AI19" s="137"/>
      <c r="AJ19" s="137"/>
      <c r="AK19" s="137"/>
      <c r="AL19" s="137"/>
      <c r="AM19" s="137"/>
      <c r="AN19" s="137"/>
      <c r="AO19" s="137"/>
      <c r="AP19" s="137"/>
      <c r="AQ19" s="137"/>
      <c r="AR19" s="137"/>
      <c r="AS19" s="137"/>
      <c r="AT19" s="137"/>
      <c r="AU19" s="137"/>
      <c r="AV19" s="137"/>
      <c r="AW19" s="137"/>
      <c r="AX19" s="137"/>
      <c r="AY19" s="137"/>
      <c r="AZ19" s="137"/>
      <c r="BA19" s="137"/>
      <c r="BB19" s="137"/>
      <c r="BC19" s="137"/>
      <c r="BD19" s="137"/>
      <c r="BE19" s="137"/>
      <c r="BF19" s="137"/>
      <c r="BG19" s="137"/>
      <c r="BH19" s="137"/>
    </row>
    <row r="20" spans="1:60" x14ac:dyDescent="0.2">
      <c r="A20" s="139" t="s">
        <v>83</v>
      </c>
      <c r="B20" s="139" t="s">
        <v>54</v>
      </c>
      <c r="C20" s="166" t="s">
        <v>55</v>
      </c>
      <c r="D20" s="147"/>
      <c r="E20" s="150"/>
      <c r="F20" s="152"/>
      <c r="G20" s="152">
        <f>SUMIF(AE21:AE39,"&lt;&gt;NOR",G21:G39)</f>
        <v>0</v>
      </c>
      <c r="H20" s="152"/>
      <c r="I20" s="152">
        <f>SUM(I21:I39)</f>
        <v>11.04</v>
      </c>
      <c r="J20" s="152"/>
      <c r="K20" s="152">
        <f>SUM(K21:K39)</f>
        <v>49671.68</v>
      </c>
      <c r="L20" s="152"/>
      <c r="M20" s="152">
        <f>SUM(M21:M39)</f>
        <v>0</v>
      </c>
      <c r="N20" s="147"/>
      <c r="O20" s="147">
        <f>SUM(O21:O39)</f>
        <v>0</v>
      </c>
      <c r="P20" s="147"/>
      <c r="Q20" s="147">
        <f>SUM(Q21:Q39)</f>
        <v>0</v>
      </c>
      <c r="R20" s="147"/>
      <c r="S20" s="147"/>
      <c r="T20" s="148"/>
      <c r="U20" s="147">
        <f>SUM(U21:U39)</f>
        <v>0.67</v>
      </c>
      <c r="AE20" t="s">
        <v>84</v>
      </c>
    </row>
    <row r="21" spans="1:60" ht="22.5" outlineLevel="1" x14ac:dyDescent="0.2">
      <c r="A21" s="138">
        <v>11</v>
      </c>
      <c r="B21" s="138" t="s">
        <v>108</v>
      </c>
      <c r="C21" s="165" t="s">
        <v>109</v>
      </c>
      <c r="D21" s="145" t="s">
        <v>110</v>
      </c>
      <c r="E21" s="149">
        <v>16</v>
      </c>
      <c r="F21" s="151"/>
      <c r="G21" s="151">
        <f t="shared" ref="G21:G25" si="7">F21*E21</f>
        <v>0</v>
      </c>
      <c r="H21" s="151">
        <v>0</v>
      </c>
      <c r="I21" s="151">
        <f>ROUND(E21*H21,2)</f>
        <v>0</v>
      </c>
      <c r="J21" s="151">
        <v>510</v>
      </c>
      <c r="K21" s="151">
        <f>ROUND(E21*J21,2)</f>
        <v>8160</v>
      </c>
      <c r="L21" s="151">
        <v>21</v>
      </c>
      <c r="M21" s="151">
        <f>G21*(1+L21/100)</f>
        <v>0</v>
      </c>
      <c r="N21" s="145">
        <v>0</v>
      </c>
      <c r="O21" s="145">
        <f>ROUND(E21*N21,5)</f>
        <v>0</v>
      </c>
      <c r="P21" s="145">
        <v>0</v>
      </c>
      <c r="Q21" s="145">
        <f>ROUND(E21*P21,5)</f>
        <v>0</v>
      </c>
      <c r="R21" s="145"/>
      <c r="S21" s="145"/>
      <c r="T21" s="146">
        <v>0</v>
      </c>
      <c r="U21" s="145">
        <f>ROUND(E21*T21,2)</f>
        <v>0</v>
      </c>
      <c r="V21" s="137"/>
      <c r="W21" s="137"/>
      <c r="X21" s="137"/>
      <c r="Y21" s="137"/>
      <c r="Z21" s="137"/>
      <c r="AA21" s="137"/>
      <c r="AB21" s="137"/>
      <c r="AC21" s="137"/>
      <c r="AD21" s="137"/>
      <c r="AE21" s="137" t="s">
        <v>88</v>
      </c>
      <c r="AF21" s="137"/>
      <c r="AG21" s="137"/>
      <c r="AH21" s="137"/>
      <c r="AI21" s="137"/>
      <c r="AJ21" s="137"/>
      <c r="AK21" s="137"/>
      <c r="AL21" s="137"/>
      <c r="AM21" s="137"/>
      <c r="AN21" s="137"/>
      <c r="AO21" s="137"/>
      <c r="AP21" s="137"/>
      <c r="AQ21" s="137"/>
      <c r="AR21" s="137"/>
      <c r="AS21" s="137"/>
      <c r="AT21" s="137"/>
      <c r="AU21" s="137"/>
      <c r="AV21" s="137"/>
      <c r="AW21" s="137"/>
      <c r="AX21" s="137"/>
      <c r="AY21" s="137"/>
      <c r="AZ21" s="137"/>
      <c r="BA21" s="137"/>
      <c r="BB21" s="137"/>
      <c r="BC21" s="137"/>
      <c r="BD21" s="137"/>
      <c r="BE21" s="137"/>
      <c r="BF21" s="137"/>
      <c r="BG21" s="137"/>
      <c r="BH21" s="137"/>
    </row>
    <row r="22" spans="1:60" ht="22.5" outlineLevel="1" x14ac:dyDescent="0.2">
      <c r="A22" s="138">
        <v>12</v>
      </c>
      <c r="B22" s="138" t="s">
        <v>108</v>
      </c>
      <c r="C22" s="165" t="s">
        <v>111</v>
      </c>
      <c r="D22" s="145" t="s">
        <v>134</v>
      </c>
      <c r="E22" s="149">
        <v>1</v>
      </c>
      <c r="F22" s="151"/>
      <c r="G22" s="151">
        <f t="shared" si="7"/>
        <v>0</v>
      </c>
      <c r="H22" s="151">
        <v>0</v>
      </c>
      <c r="I22" s="151">
        <f>ROUND(E22*H22,2)</f>
        <v>0</v>
      </c>
      <c r="J22" s="151">
        <v>4890</v>
      </c>
      <c r="K22" s="151">
        <f>ROUND(E22*J22,2)</f>
        <v>4890</v>
      </c>
      <c r="L22" s="151">
        <v>21</v>
      </c>
      <c r="M22" s="151">
        <f>G22*(1+L22/100)</f>
        <v>0</v>
      </c>
      <c r="N22" s="145">
        <v>0</v>
      </c>
      <c r="O22" s="145">
        <f>ROUND(E22*N22,5)</f>
        <v>0</v>
      </c>
      <c r="P22" s="145">
        <v>0</v>
      </c>
      <c r="Q22" s="145">
        <f>ROUND(E22*P22,5)</f>
        <v>0</v>
      </c>
      <c r="R22" s="145"/>
      <c r="S22" s="145"/>
      <c r="T22" s="146">
        <v>0</v>
      </c>
      <c r="U22" s="145">
        <f>ROUND(E22*T22,2)</f>
        <v>0</v>
      </c>
      <c r="V22" s="137"/>
      <c r="W22" s="137"/>
      <c r="X22" s="137"/>
      <c r="Y22" s="137"/>
      <c r="Z22" s="137"/>
      <c r="AA22" s="137"/>
      <c r="AB22" s="137"/>
      <c r="AC22" s="137"/>
      <c r="AD22" s="137"/>
      <c r="AE22" s="137" t="s">
        <v>88</v>
      </c>
      <c r="AF22" s="137"/>
      <c r="AG22" s="137"/>
      <c r="AH22" s="137"/>
      <c r="AI22" s="137"/>
      <c r="AJ22" s="137"/>
      <c r="AK22" s="137"/>
      <c r="AL22" s="137"/>
      <c r="AM22" s="137"/>
      <c r="AN22" s="137"/>
      <c r="AO22" s="137"/>
      <c r="AP22" s="137"/>
      <c r="AQ22" s="137"/>
      <c r="AR22" s="137"/>
      <c r="AS22" s="137"/>
      <c r="AT22" s="137"/>
      <c r="AU22" s="137"/>
      <c r="AV22" s="137"/>
      <c r="AW22" s="137"/>
      <c r="AX22" s="137"/>
      <c r="AY22" s="137"/>
      <c r="AZ22" s="137"/>
      <c r="BA22" s="137"/>
      <c r="BB22" s="137"/>
      <c r="BC22" s="137"/>
      <c r="BD22" s="137"/>
      <c r="BE22" s="137"/>
      <c r="BF22" s="137"/>
      <c r="BG22" s="137"/>
      <c r="BH22" s="137"/>
    </row>
    <row r="23" spans="1:60" outlineLevel="1" x14ac:dyDescent="0.2">
      <c r="A23" s="138">
        <v>13</v>
      </c>
      <c r="B23" s="138" t="s">
        <v>108</v>
      </c>
      <c r="C23" s="165" t="s">
        <v>112</v>
      </c>
      <c r="D23" s="145" t="s">
        <v>134</v>
      </c>
      <c r="E23" s="149">
        <v>1</v>
      </c>
      <c r="F23" s="151"/>
      <c r="G23" s="151">
        <f t="shared" si="7"/>
        <v>0</v>
      </c>
      <c r="H23" s="151">
        <v>0</v>
      </c>
      <c r="I23" s="151">
        <f>ROUND(E23*H23,2)</f>
        <v>0</v>
      </c>
      <c r="J23" s="151">
        <v>458</v>
      </c>
      <c r="K23" s="151">
        <f>ROUND(E23*J23,2)</f>
        <v>458</v>
      </c>
      <c r="L23" s="151">
        <v>21</v>
      </c>
      <c r="M23" s="151">
        <f>G23*(1+L23/100)</f>
        <v>0</v>
      </c>
      <c r="N23" s="145">
        <v>0</v>
      </c>
      <c r="O23" s="145">
        <f>ROUND(E23*N23,5)</f>
        <v>0</v>
      </c>
      <c r="P23" s="145">
        <v>0</v>
      </c>
      <c r="Q23" s="145">
        <f>ROUND(E23*P23,5)</f>
        <v>0</v>
      </c>
      <c r="R23" s="145"/>
      <c r="S23" s="145"/>
      <c r="T23" s="146">
        <v>0</v>
      </c>
      <c r="U23" s="145">
        <f>ROUND(E23*T23,2)</f>
        <v>0</v>
      </c>
      <c r="V23" s="137"/>
      <c r="W23" s="137"/>
      <c r="X23" s="137"/>
      <c r="Y23" s="137"/>
      <c r="Z23" s="137"/>
      <c r="AA23" s="137"/>
      <c r="AB23" s="137"/>
      <c r="AC23" s="137"/>
      <c r="AD23" s="137"/>
      <c r="AE23" s="137" t="s">
        <v>88</v>
      </c>
      <c r="AF23" s="137"/>
      <c r="AG23" s="137"/>
      <c r="AH23" s="137"/>
      <c r="AI23" s="137"/>
      <c r="AJ23" s="137"/>
      <c r="AK23" s="137"/>
      <c r="AL23" s="137"/>
      <c r="AM23" s="137"/>
      <c r="AN23" s="137"/>
      <c r="AO23" s="137"/>
      <c r="AP23" s="137"/>
      <c r="AQ23" s="137"/>
      <c r="AR23" s="137"/>
      <c r="AS23" s="137"/>
      <c r="AT23" s="137"/>
      <c r="AU23" s="137"/>
      <c r="AV23" s="137"/>
      <c r="AW23" s="137"/>
      <c r="AX23" s="137"/>
      <c r="AY23" s="137"/>
      <c r="AZ23" s="137"/>
      <c r="BA23" s="137"/>
      <c r="BB23" s="137"/>
      <c r="BC23" s="137"/>
      <c r="BD23" s="137"/>
      <c r="BE23" s="137"/>
      <c r="BF23" s="137"/>
      <c r="BG23" s="137"/>
      <c r="BH23" s="137"/>
    </row>
    <row r="24" spans="1:60" outlineLevel="1" x14ac:dyDescent="0.2">
      <c r="A24" s="138">
        <v>14</v>
      </c>
      <c r="B24" s="138" t="s">
        <v>108</v>
      </c>
      <c r="C24" s="165" t="s">
        <v>113</v>
      </c>
      <c r="D24" s="145" t="s">
        <v>134</v>
      </c>
      <c r="E24" s="149">
        <v>1</v>
      </c>
      <c r="F24" s="151"/>
      <c r="G24" s="151">
        <f t="shared" si="7"/>
        <v>0</v>
      </c>
      <c r="H24" s="151">
        <v>0</v>
      </c>
      <c r="I24" s="151">
        <f>ROUND(E24*H24,2)</f>
        <v>0</v>
      </c>
      <c r="J24" s="151">
        <v>6510</v>
      </c>
      <c r="K24" s="151">
        <f>ROUND(E24*J24,2)</f>
        <v>6510</v>
      </c>
      <c r="L24" s="151">
        <v>21</v>
      </c>
      <c r="M24" s="151">
        <f>G24*(1+L24/100)</f>
        <v>0</v>
      </c>
      <c r="N24" s="145">
        <v>0</v>
      </c>
      <c r="O24" s="145">
        <f>ROUND(E24*N24,5)</f>
        <v>0</v>
      </c>
      <c r="P24" s="145">
        <v>0</v>
      </c>
      <c r="Q24" s="145">
        <f>ROUND(E24*P24,5)</f>
        <v>0</v>
      </c>
      <c r="R24" s="145"/>
      <c r="S24" s="145"/>
      <c r="T24" s="146">
        <v>0</v>
      </c>
      <c r="U24" s="145">
        <f>ROUND(E24*T24,2)</f>
        <v>0</v>
      </c>
      <c r="V24" s="137"/>
      <c r="W24" s="137"/>
      <c r="X24" s="137"/>
      <c r="Y24" s="137"/>
      <c r="Z24" s="137"/>
      <c r="AA24" s="137"/>
      <c r="AB24" s="137"/>
      <c r="AC24" s="137"/>
      <c r="AD24" s="137"/>
      <c r="AE24" s="137" t="s">
        <v>88</v>
      </c>
      <c r="AF24" s="137"/>
      <c r="AG24" s="137"/>
      <c r="AH24" s="137"/>
      <c r="AI24" s="137"/>
      <c r="AJ24" s="137"/>
      <c r="AK24" s="137"/>
      <c r="AL24" s="137"/>
      <c r="AM24" s="137"/>
      <c r="AN24" s="137"/>
      <c r="AO24" s="137"/>
      <c r="AP24" s="137"/>
      <c r="AQ24" s="137"/>
      <c r="AR24" s="137"/>
      <c r="AS24" s="137"/>
      <c r="AT24" s="137"/>
      <c r="AU24" s="137"/>
      <c r="AV24" s="137"/>
      <c r="AW24" s="137"/>
      <c r="AX24" s="137"/>
      <c r="AY24" s="137"/>
      <c r="AZ24" s="137"/>
      <c r="BA24" s="137"/>
      <c r="BB24" s="137"/>
      <c r="BC24" s="137"/>
      <c r="BD24" s="137"/>
      <c r="BE24" s="137"/>
      <c r="BF24" s="137"/>
      <c r="BG24" s="137"/>
      <c r="BH24" s="137"/>
    </row>
    <row r="25" spans="1:60" ht="22.5" outlineLevel="1" x14ac:dyDescent="0.2">
      <c r="A25" s="138">
        <v>15</v>
      </c>
      <c r="B25" s="138" t="s">
        <v>108</v>
      </c>
      <c r="C25" s="165" t="s">
        <v>114</v>
      </c>
      <c r="D25" s="145" t="s">
        <v>134</v>
      </c>
      <c r="E25" s="149">
        <v>1</v>
      </c>
      <c r="F25" s="151"/>
      <c r="G25" s="151">
        <f t="shared" si="7"/>
        <v>0</v>
      </c>
      <c r="H25" s="151">
        <v>0</v>
      </c>
      <c r="I25" s="151">
        <f>ROUND(E25*H25,2)</f>
        <v>0</v>
      </c>
      <c r="J25" s="151">
        <v>2560</v>
      </c>
      <c r="K25" s="151">
        <f>ROUND(E25*J25,2)</f>
        <v>2560</v>
      </c>
      <c r="L25" s="151">
        <v>21</v>
      </c>
      <c r="M25" s="151">
        <f>G25*(1+L25/100)</f>
        <v>0</v>
      </c>
      <c r="N25" s="145">
        <v>0</v>
      </c>
      <c r="O25" s="145">
        <f>ROUND(E25*N25,5)</f>
        <v>0</v>
      </c>
      <c r="P25" s="145">
        <v>0</v>
      </c>
      <c r="Q25" s="145">
        <f>ROUND(E25*P25,5)</f>
        <v>0</v>
      </c>
      <c r="R25" s="145"/>
      <c r="S25" s="145"/>
      <c r="T25" s="146">
        <v>0</v>
      </c>
      <c r="U25" s="145">
        <f>ROUND(E25*T25,2)</f>
        <v>0</v>
      </c>
      <c r="V25" s="137"/>
      <c r="W25" s="137"/>
      <c r="X25" s="137"/>
      <c r="Y25" s="137"/>
      <c r="Z25" s="137"/>
      <c r="AA25" s="137"/>
      <c r="AB25" s="137"/>
      <c r="AC25" s="137"/>
      <c r="AD25" s="137"/>
      <c r="AE25" s="137" t="s">
        <v>88</v>
      </c>
      <c r="AF25" s="137"/>
      <c r="AG25" s="137"/>
      <c r="AH25" s="137"/>
      <c r="AI25" s="137"/>
      <c r="AJ25" s="137"/>
      <c r="AK25" s="137"/>
      <c r="AL25" s="137"/>
      <c r="AM25" s="137"/>
      <c r="AN25" s="137"/>
      <c r="AO25" s="137"/>
      <c r="AP25" s="137"/>
      <c r="AQ25" s="137"/>
      <c r="AR25" s="137"/>
      <c r="AS25" s="137"/>
      <c r="AT25" s="137"/>
      <c r="AU25" s="137"/>
      <c r="AV25" s="137"/>
      <c r="AW25" s="137"/>
      <c r="AX25" s="137"/>
      <c r="AY25" s="137"/>
      <c r="AZ25" s="137"/>
      <c r="BA25" s="137"/>
      <c r="BB25" s="137"/>
      <c r="BC25" s="137"/>
      <c r="BD25" s="137"/>
      <c r="BE25" s="137"/>
      <c r="BF25" s="137"/>
      <c r="BG25" s="137"/>
      <c r="BH25" s="137"/>
    </row>
    <row r="26" spans="1:60" outlineLevel="1" x14ac:dyDescent="0.2">
      <c r="A26" s="138"/>
      <c r="B26" s="138"/>
      <c r="C26" s="223" t="s">
        <v>115</v>
      </c>
      <c r="D26" s="224"/>
      <c r="E26" s="225"/>
      <c r="F26" s="226"/>
      <c r="G26" s="227"/>
      <c r="H26" s="151"/>
      <c r="I26" s="151"/>
      <c r="J26" s="151"/>
      <c r="K26" s="151"/>
      <c r="L26" s="151"/>
      <c r="M26" s="151"/>
      <c r="N26" s="145"/>
      <c r="O26" s="145"/>
      <c r="P26" s="145"/>
      <c r="Q26" s="145"/>
      <c r="R26" s="145"/>
      <c r="S26" s="145"/>
      <c r="T26" s="146"/>
      <c r="U26" s="145"/>
      <c r="V26" s="137"/>
      <c r="W26" s="137"/>
      <c r="X26" s="137"/>
      <c r="Y26" s="137"/>
      <c r="Z26" s="137"/>
      <c r="AA26" s="137"/>
      <c r="AB26" s="137"/>
      <c r="AC26" s="137"/>
      <c r="AD26" s="137"/>
      <c r="AE26" s="137" t="s">
        <v>116</v>
      </c>
      <c r="AF26" s="137"/>
      <c r="AG26" s="137"/>
      <c r="AH26" s="137"/>
      <c r="AI26" s="137"/>
      <c r="AJ26" s="137"/>
      <c r="AK26" s="137"/>
      <c r="AL26" s="137"/>
      <c r="AM26" s="137"/>
      <c r="AN26" s="137"/>
      <c r="AO26" s="137"/>
      <c r="AP26" s="137"/>
      <c r="AQ26" s="137"/>
      <c r="AR26" s="137"/>
      <c r="AS26" s="137"/>
      <c r="AT26" s="137"/>
      <c r="AU26" s="137"/>
      <c r="AV26" s="137"/>
      <c r="AW26" s="137"/>
      <c r="AX26" s="137"/>
      <c r="AY26" s="137"/>
      <c r="AZ26" s="137"/>
      <c r="BA26" s="140" t="str">
        <f>C26</f>
        <v>-šoupě DN50 s integrovaná ISIFLO spojka pro PE potrubí</v>
      </c>
      <c r="BB26" s="137"/>
      <c r="BC26" s="137"/>
      <c r="BD26" s="137"/>
      <c r="BE26" s="137"/>
      <c r="BF26" s="137"/>
      <c r="BG26" s="137"/>
      <c r="BH26" s="137"/>
    </row>
    <row r="27" spans="1:60" ht="22.5" outlineLevel="1" x14ac:dyDescent="0.2">
      <c r="A27" s="138">
        <v>16</v>
      </c>
      <c r="B27" s="138" t="s">
        <v>108</v>
      </c>
      <c r="C27" s="165" t="s">
        <v>117</v>
      </c>
      <c r="D27" s="145" t="s">
        <v>134</v>
      </c>
      <c r="E27" s="149">
        <v>1</v>
      </c>
      <c r="F27" s="151"/>
      <c r="G27" s="151">
        <f>F27*E27</f>
        <v>0</v>
      </c>
      <c r="H27" s="151">
        <v>0</v>
      </c>
      <c r="I27" s="151">
        <f>ROUND(E27*H27,2)</f>
        <v>0</v>
      </c>
      <c r="J27" s="151">
        <v>24500</v>
      </c>
      <c r="K27" s="151">
        <f>ROUND(E27*J27,2)</f>
        <v>24500</v>
      </c>
      <c r="L27" s="151">
        <v>21</v>
      </c>
      <c r="M27" s="151">
        <f>G27*(1+L27/100)</f>
        <v>0</v>
      </c>
      <c r="N27" s="145">
        <v>0</v>
      </c>
      <c r="O27" s="145">
        <f>ROUND(E27*N27,5)</f>
        <v>0</v>
      </c>
      <c r="P27" s="145">
        <v>0</v>
      </c>
      <c r="Q27" s="145">
        <f>ROUND(E27*P27,5)</f>
        <v>0</v>
      </c>
      <c r="R27" s="145"/>
      <c r="S27" s="145"/>
      <c r="T27" s="146">
        <v>0</v>
      </c>
      <c r="U27" s="145">
        <f>ROUND(E27*T27,2)</f>
        <v>0</v>
      </c>
      <c r="V27" s="137"/>
      <c r="W27" s="137"/>
      <c r="X27" s="137"/>
      <c r="Y27" s="137"/>
      <c r="Z27" s="137"/>
      <c r="AA27" s="137"/>
      <c r="AB27" s="137"/>
      <c r="AC27" s="137"/>
      <c r="AD27" s="137"/>
      <c r="AE27" s="137" t="s">
        <v>88</v>
      </c>
      <c r="AF27" s="137"/>
      <c r="AG27" s="137"/>
      <c r="AH27" s="137"/>
      <c r="AI27" s="137"/>
      <c r="AJ27" s="137"/>
      <c r="AK27" s="137"/>
      <c r="AL27" s="137"/>
      <c r="AM27" s="137"/>
      <c r="AN27" s="137"/>
      <c r="AO27" s="137"/>
      <c r="AP27" s="137"/>
      <c r="AQ27" s="137"/>
      <c r="AR27" s="137"/>
      <c r="AS27" s="137"/>
      <c r="AT27" s="137"/>
      <c r="AU27" s="137"/>
      <c r="AV27" s="137"/>
      <c r="AW27" s="137"/>
      <c r="AX27" s="137"/>
      <c r="AY27" s="137"/>
      <c r="AZ27" s="137"/>
      <c r="BA27" s="137"/>
      <c r="BB27" s="137"/>
      <c r="BC27" s="137"/>
      <c r="BD27" s="137"/>
      <c r="BE27" s="137"/>
      <c r="BF27" s="137"/>
      <c r="BG27" s="137"/>
      <c r="BH27" s="137"/>
    </row>
    <row r="28" spans="1:60" outlineLevel="1" x14ac:dyDescent="0.2">
      <c r="A28" s="138"/>
      <c r="B28" s="138"/>
      <c r="C28" s="223" t="s">
        <v>118</v>
      </c>
      <c r="D28" s="224"/>
      <c r="E28" s="225"/>
      <c r="F28" s="226"/>
      <c r="G28" s="227"/>
      <c r="H28" s="151"/>
      <c r="I28" s="151"/>
      <c r="J28" s="151"/>
      <c r="K28" s="151"/>
      <c r="L28" s="151"/>
      <c r="M28" s="151"/>
      <c r="N28" s="145"/>
      <c r="O28" s="145"/>
      <c r="P28" s="145"/>
      <c r="Q28" s="145"/>
      <c r="R28" s="145"/>
      <c r="S28" s="145"/>
      <c r="T28" s="146"/>
      <c r="U28" s="145"/>
      <c r="V28" s="137"/>
      <c r="W28" s="137"/>
      <c r="X28" s="137"/>
      <c r="Y28" s="137"/>
      <c r="Z28" s="137"/>
      <c r="AA28" s="137"/>
      <c r="AB28" s="137"/>
      <c r="AC28" s="137"/>
      <c r="AD28" s="137"/>
      <c r="AE28" s="137" t="s">
        <v>116</v>
      </c>
      <c r="AF28" s="137"/>
      <c r="AG28" s="137"/>
      <c r="AH28" s="137"/>
      <c r="AI28" s="137"/>
      <c r="AJ28" s="137"/>
      <c r="AK28" s="137"/>
      <c r="AL28" s="137"/>
      <c r="AM28" s="137"/>
      <c r="AN28" s="137"/>
      <c r="AO28" s="137"/>
      <c r="AP28" s="137"/>
      <c r="AQ28" s="137"/>
      <c r="AR28" s="137"/>
      <c r="AS28" s="137"/>
      <c r="AT28" s="137"/>
      <c r="AU28" s="137"/>
      <c r="AV28" s="137"/>
      <c r="AW28" s="137"/>
      <c r="AX28" s="137"/>
      <c r="AY28" s="137"/>
      <c r="AZ28" s="137"/>
      <c r="BA28" s="140" t="str">
        <f t="shared" ref="BA28:BA36" si="8">C28</f>
        <v>-sedlový ventil DN50</v>
      </c>
      <c r="BB28" s="137"/>
      <c r="BC28" s="137"/>
      <c r="BD28" s="137"/>
      <c r="BE28" s="137"/>
      <c r="BF28" s="137"/>
      <c r="BG28" s="137"/>
      <c r="BH28" s="137"/>
    </row>
    <row r="29" spans="1:60" outlineLevel="1" x14ac:dyDescent="0.2">
      <c r="A29" s="138"/>
      <c r="B29" s="138"/>
      <c r="C29" s="223" t="s">
        <v>119</v>
      </c>
      <c r="D29" s="224"/>
      <c r="E29" s="225"/>
      <c r="F29" s="226"/>
      <c r="G29" s="227"/>
      <c r="H29" s="151"/>
      <c r="I29" s="151"/>
      <c r="J29" s="151"/>
      <c r="K29" s="151"/>
      <c r="L29" s="151"/>
      <c r="M29" s="151"/>
      <c r="N29" s="145"/>
      <c r="O29" s="145"/>
      <c r="P29" s="145"/>
      <c r="Q29" s="145"/>
      <c r="R29" s="145"/>
      <c r="S29" s="145"/>
      <c r="T29" s="146"/>
      <c r="U29" s="145"/>
      <c r="V29" s="137"/>
      <c r="W29" s="137"/>
      <c r="X29" s="137"/>
      <c r="Y29" s="137"/>
      <c r="Z29" s="137"/>
      <c r="AA29" s="137"/>
      <c r="AB29" s="137"/>
      <c r="AC29" s="137"/>
      <c r="AD29" s="137"/>
      <c r="AE29" s="137" t="s">
        <v>116</v>
      </c>
      <c r="AF29" s="137"/>
      <c r="AG29" s="137"/>
      <c r="AH29" s="137"/>
      <c r="AI29" s="137"/>
      <c r="AJ29" s="137"/>
      <c r="AK29" s="137"/>
      <c r="AL29" s="137"/>
      <c r="AM29" s="137"/>
      <c r="AN29" s="137"/>
      <c r="AO29" s="137"/>
      <c r="AP29" s="137"/>
      <c r="AQ29" s="137"/>
      <c r="AR29" s="137"/>
      <c r="AS29" s="137"/>
      <c r="AT29" s="137"/>
      <c r="AU29" s="137"/>
      <c r="AV29" s="137"/>
      <c r="AW29" s="137"/>
      <c r="AX29" s="137"/>
      <c r="AY29" s="137"/>
      <c r="AZ29" s="137"/>
      <c r="BA29" s="140" t="str">
        <f t="shared" si="8"/>
        <v>-sedlový ventil s vypouštěním DN50</v>
      </c>
      <c r="BB29" s="137"/>
      <c r="BC29" s="137"/>
      <c r="BD29" s="137"/>
      <c r="BE29" s="137"/>
      <c r="BF29" s="137"/>
      <c r="BG29" s="137"/>
      <c r="BH29" s="137"/>
    </row>
    <row r="30" spans="1:60" outlineLevel="1" x14ac:dyDescent="0.2">
      <c r="A30" s="138"/>
      <c r="B30" s="138"/>
      <c r="C30" s="223" t="s">
        <v>120</v>
      </c>
      <c r="D30" s="224"/>
      <c r="E30" s="225"/>
      <c r="F30" s="226"/>
      <c r="G30" s="227"/>
      <c r="H30" s="151"/>
      <c r="I30" s="151"/>
      <c r="J30" s="151"/>
      <c r="K30" s="151"/>
      <c r="L30" s="151"/>
      <c r="M30" s="151"/>
      <c r="N30" s="145"/>
      <c r="O30" s="145"/>
      <c r="P30" s="145"/>
      <c r="Q30" s="145"/>
      <c r="R30" s="145"/>
      <c r="S30" s="145"/>
      <c r="T30" s="146"/>
      <c r="U30" s="145"/>
      <c r="V30" s="137"/>
      <c r="W30" s="137"/>
      <c r="X30" s="137"/>
      <c r="Y30" s="137"/>
      <c r="Z30" s="137"/>
      <c r="AA30" s="137"/>
      <c r="AB30" s="137"/>
      <c r="AC30" s="137"/>
      <c r="AD30" s="137"/>
      <c r="AE30" s="137" t="s">
        <v>116</v>
      </c>
      <c r="AF30" s="137"/>
      <c r="AG30" s="137"/>
      <c r="AH30" s="137"/>
      <c r="AI30" s="137"/>
      <c r="AJ30" s="137"/>
      <c r="AK30" s="137"/>
      <c r="AL30" s="137"/>
      <c r="AM30" s="137"/>
      <c r="AN30" s="137"/>
      <c r="AO30" s="137"/>
      <c r="AP30" s="137"/>
      <c r="AQ30" s="137"/>
      <c r="AR30" s="137"/>
      <c r="AS30" s="137"/>
      <c r="AT30" s="137"/>
      <c r="AU30" s="137"/>
      <c r="AV30" s="137"/>
      <c r="AW30" s="137"/>
      <c r="AX30" s="137"/>
      <c r="AY30" s="137"/>
      <c r="AZ30" s="137"/>
      <c r="BA30" s="140" t="str">
        <f t="shared" si="8"/>
        <v>-zpětná klapka DN50</v>
      </c>
      <c r="BB30" s="137"/>
      <c r="BC30" s="137"/>
      <c r="BD30" s="137"/>
      <c r="BE30" s="137"/>
      <c r="BF30" s="137"/>
      <c r="BG30" s="137"/>
      <c r="BH30" s="137"/>
    </row>
    <row r="31" spans="1:60" outlineLevel="1" x14ac:dyDescent="0.2">
      <c r="A31" s="138"/>
      <c r="B31" s="138"/>
      <c r="C31" s="223" t="s">
        <v>121</v>
      </c>
      <c r="D31" s="224"/>
      <c r="E31" s="225"/>
      <c r="F31" s="226"/>
      <c r="G31" s="227"/>
      <c r="H31" s="151"/>
      <c r="I31" s="151"/>
      <c r="J31" s="151"/>
      <c r="K31" s="151"/>
      <c r="L31" s="151"/>
      <c r="M31" s="151"/>
      <c r="N31" s="145"/>
      <c r="O31" s="145"/>
      <c r="P31" s="145"/>
      <c r="Q31" s="145"/>
      <c r="R31" s="145"/>
      <c r="S31" s="145"/>
      <c r="T31" s="146"/>
      <c r="U31" s="145"/>
      <c r="V31" s="137"/>
      <c r="W31" s="137"/>
      <c r="X31" s="137"/>
      <c r="Y31" s="137"/>
      <c r="Z31" s="137"/>
      <c r="AA31" s="137"/>
      <c r="AB31" s="137"/>
      <c r="AC31" s="137"/>
      <c r="AD31" s="137"/>
      <c r="AE31" s="137" t="s">
        <v>116</v>
      </c>
      <c r="AF31" s="137"/>
      <c r="AG31" s="137"/>
      <c r="AH31" s="137"/>
      <c r="AI31" s="137"/>
      <c r="AJ31" s="137"/>
      <c r="AK31" s="137"/>
      <c r="AL31" s="137"/>
      <c r="AM31" s="137"/>
      <c r="AN31" s="137"/>
      <c r="AO31" s="137"/>
      <c r="AP31" s="137"/>
      <c r="AQ31" s="137"/>
      <c r="AR31" s="137"/>
      <c r="AS31" s="137"/>
      <c r="AT31" s="137"/>
      <c r="AU31" s="137"/>
      <c r="AV31" s="137"/>
      <c r="AW31" s="137"/>
      <c r="AX31" s="137"/>
      <c r="AY31" s="137"/>
      <c r="AZ31" s="137"/>
      <c r="BA31" s="140" t="str">
        <f t="shared" si="8"/>
        <v>-uklidňovací kus s redukcí 2x</v>
      </c>
      <c r="BB31" s="137"/>
      <c r="BC31" s="137"/>
      <c r="BD31" s="137"/>
      <c r="BE31" s="137"/>
      <c r="BF31" s="137"/>
      <c r="BG31" s="137"/>
      <c r="BH31" s="137"/>
    </row>
    <row r="32" spans="1:60" outlineLevel="1" x14ac:dyDescent="0.2">
      <c r="A32" s="138"/>
      <c r="B32" s="138"/>
      <c r="C32" s="223" t="s">
        <v>122</v>
      </c>
      <c r="D32" s="224"/>
      <c r="E32" s="225"/>
      <c r="F32" s="226"/>
      <c r="G32" s="227"/>
      <c r="H32" s="151"/>
      <c r="I32" s="151"/>
      <c r="J32" s="151"/>
      <c r="K32" s="151"/>
      <c r="L32" s="151"/>
      <c r="M32" s="151"/>
      <c r="N32" s="145"/>
      <c r="O32" s="145"/>
      <c r="P32" s="145"/>
      <c r="Q32" s="145"/>
      <c r="R32" s="145"/>
      <c r="S32" s="145"/>
      <c r="T32" s="146"/>
      <c r="U32" s="145"/>
      <c r="V32" s="137"/>
      <c r="W32" s="137"/>
      <c r="X32" s="137"/>
      <c r="Y32" s="137"/>
      <c r="Z32" s="137"/>
      <c r="AA32" s="137"/>
      <c r="AB32" s="137"/>
      <c r="AC32" s="137"/>
      <c r="AD32" s="137"/>
      <c r="AE32" s="137" t="s">
        <v>116</v>
      </c>
      <c r="AF32" s="137"/>
      <c r="AG32" s="137"/>
      <c r="AH32" s="137"/>
      <c r="AI32" s="137"/>
      <c r="AJ32" s="137"/>
      <c r="AK32" s="137"/>
      <c r="AL32" s="137"/>
      <c r="AM32" s="137"/>
      <c r="AN32" s="137"/>
      <c r="AO32" s="137"/>
      <c r="AP32" s="137"/>
      <c r="AQ32" s="137"/>
      <c r="AR32" s="137"/>
      <c r="AS32" s="137"/>
      <c r="AT32" s="137"/>
      <c r="AU32" s="137"/>
      <c r="AV32" s="137"/>
      <c r="AW32" s="137"/>
      <c r="AX32" s="137"/>
      <c r="AY32" s="137"/>
      <c r="AZ32" s="137"/>
      <c r="BA32" s="140" t="str">
        <f t="shared" si="8"/>
        <v>-obetonování šachty</v>
      </c>
      <c r="BB32" s="137"/>
      <c r="BC32" s="137"/>
      <c r="BD32" s="137"/>
      <c r="BE32" s="137"/>
      <c r="BF32" s="137"/>
      <c r="BG32" s="137"/>
      <c r="BH32" s="137"/>
    </row>
    <row r="33" spans="1:60" outlineLevel="1" x14ac:dyDescent="0.2">
      <c r="A33" s="138"/>
      <c r="B33" s="138"/>
      <c r="C33" s="223" t="s">
        <v>123</v>
      </c>
      <c r="D33" s="224"/>
      <c r="E33" s="225"/>
      <c r="F33" s="226"/>
      <c r="G33" s="227"/>
      <c r="H33" s="151"/>
      <c r="I33" s="151"/>
      <c r="J33" s="151"/>
      <c r="K33" s="151"/>
      <c r="L33" s="151"/>
      <c r="M33" s="151"/>
      <c r="N33" s="145"/>
      <c r="O33" s="145"/>
      <c r="P33" s="145"/>
      <c r="Q33" s="145"/>
      <c r="R33" s="145"/>
      <c r="S33" s="145"/>
      <c r="T33" s="146"/>
      <c r="U33" s="145"/>
      <c r="V33" s="137"/>
      <c r="W33" s="137"/>
      <c r="X33" s="137"/>
      <c r="Y33" s="137"/>
      <c r="Z33" s="137"/>
      <c r="AA33" s="137"/>
      <c r="AB33" s="137"/>
      <c r="AC33" s="137"/>
      <c r="AD33" s="137"/>
      <c r="AE33" s="137" t="s">
        <v>116</v>
      </c>
      <c r="AF33" s="137"/>
      <c r="AG33" s="137"/>
      <c r="AH33" s="137"/>
      <c r="AI33" s="137"/>
      <c r="AJ33" s="137"/>
      <c r="AK33" s="137"/>
      <c r="AL33" s="137"/>
      <c r="AM33" s="137"/>
      <c r="AN33" s="137"/>
      <c r="AO33" s="137"/>
      <c r="AP33" s="137"/>
      <c r="AQ33" s="137"/>
      <c r="AR33" s="137"/>
      <c r="AS33" s="137"/>
      <c r="AT33" s="137"/>
      <c r="AU33" s="137"/>
      <c r="AV33" s="137"/>
      <c r="AW33" s="137"/>
      <c r="AX33" s="137"/>
      <c r="AY33" s="137"/>
      <c r="AZ33" s="137"/>
      <c r="BA33" s="140" t="str">
        <f t="shared" si="8"/>
        <v>-poklop litina 600x600mm, zateplený, uzamykatelný, tř. zatížení D400</v>
      </c>
      <c r="BB33" s="137"/>
      <c r="BC33" s="137"/>
      <c r="BD33" s="137"/>
      <c r="BE33" s="137"/>
      <c r="BF33" s="137"/>
      <c r="BG33" s="137"/>
      <c r="BH33" s="137"/>
    </row>
    <row r="34" spans="1:60" outlineLevel="1" x14ac:dyDescent="0.2">
      <c r="A34" s="138"/>
      <c r="B34" s="138"/>
      <c r="C34" s="223" t="s">
        <v>124</v>
      </c>
      <c r="D34" s="224"/>
      <c r="E34" s="225"/>
      <c r="F34" s="226"/>
      <c r="G34" s="227"/>
      <c r="H34" s="151"/>
      <c r="I34" s="151"/>
      <c r="J34" s="151"/>
      <c r="K34" s="151"/>
      <c r="L34" s="151"/>
      <c r="M34" s="151"/>
      <c r="N34" s="145"/>
      <c r="O34" s="145"/>
      <c r="P34" s="145"/>
      <c r="Q34" s="145"/>
      <c r="R34" s="145"/>
      <c r="S34" s="145"/>
      <c r="T34" s="146"/>
      <c r="U34" s="145"/>
      <c r="V34" s="137"/>
      <c r="W34" s="137"/>
      <c r="X34" s="137"/>
      <c r="Y34" s="137"/>
      <c r="Z34" s="137"/>
      <c r="AA34" s="137"/>
      <c r="AB34" s="137"/>
      <c r="AC34" s="137"/>
      <c r="AD34" s="137"/>
      <c r="AE34" s="137" t="s">
        <v>116</v>
      </c>
      <c r="AF34" s="137"/>
      <c r="AG34" s="137"/>
      <c r="AH34" s="137"/>
      <c r="AI34" s="137"/>
      <c r="AJ34" s="137"/>
      <c r="AK34" s="137"/>
      <c r="AL34" s="137"/>
      <c r="AM34" s="137"/>
      <c r="AN34" s="137"/>
      <c r="AO34" s="137"/>
      <c r="AP34" s="137"/>
      <c r="AQ34" s="137"/>
      <c r="AR34" s="137"/>
      <c r="AS34" s="137"/>
      <c r="AT34" s="137"/>
      <c r="AU34" s="137"/>
      <c r="AV34" s="137"/>
      <c r="AW34" s="137"/>
      <c r="AX34" s="137"/>
      <c r="AY34" s="137"/>
      <c r="AZ34" s="137"/>
      <c r="BA34" s="140" t="str">
        <f t="shared" si="8"/>
        <v>-pevné madlo, opěrka pod podklop¨</v>
      </c>
      <c r="BB34" s="137"/>
      <c r="BC34" s="137"/>
      <c r="BD34" s="137"/>
      <c r="BE34" s="137"/>
      <c r="BF34" s="137"/>
      <c r="BG34" s="137"/>
      <c r="BH34" s="137"/>
    </row>
    <row r="35" spans="1:60" outlineLevel="1" x14ac:dyDescent="0.2">
      <c r="A35" s="138"/>
      <c r="B35" s="138"/>
      <c r="C35" s="223" t="s">
        <v>125</v>
      </c>
      <c r="D35" s="224"/>
      <c r="E35" s="225"/>
      <c r="F35" s="226"/>
      <c r="G35" s="227"/>
      <c r="H35" s="151"/>
      <c r="I35" s="151"/>
      <c r="J35" s="151"/>
      <c r="K35" s="151"/>
      <c r="L35" s="151"/>
      <c r="M35" s="151"/>
      <c r="N35" s="145"/>
      <c r="O35" s="145"/>
      <c r="P35" s="145"/>
      <c r="Q35" s="145"/>
      <c r="R35" s="145"/>
      <c r="S35" s="145"/>
      <c r="T35" s="146"/>
      <c r="U35" s="145"/>
      <c r="V35" s="137"/>
      <c r="W35" s="137"/>
      <c r="X35" s="137"/>
      <c r="Y35" s="137"/>
      <c r="Z35" s="137"/>
      <c r="AA35" s="137"/>
      <c r="AB35" s="137"/>
      <c r="AC35" s="137"/>
      <c r="AD35" s="137"/>
      <c r="AE35" s="137" t="s">
        <v>116</v>
      </c>
      <c r="AF35" s="137"/>
      <c r="AG35" s="137"/>
      <c r="AH35" s="137"/>
      <c r="AI35" s="137"/>
      <c r="AJ35" s="137"/>
      <c r="AK35" s="137"/>
      <c r="AL35" s="137"/>
      <c r="AM35" s="137"/>
      <c r="AN35" s="137"/>
      <c r="AO35" s="137"/>
      <c r="AP35" s="137"/>
      <c r="AQ35" s="137"/>
      <c r="AR35" s="137"/>
      <c r="AS35" s="137"/>
      <c r="AT35" s="137"/>
      <c r="AU35" s="137"/>
      <c r="AV35" s="137"/>
      <c r="AW35" s="137"/>
      <c r="AX35" s="137"/>
      <c r="AY35" s="137"/>
      <c r="AZ35" s="137"/>
      <c r="BA35" s="140" t="str">
        <f t="shared" si="8"/>
        <v>-jímka 300x300x200mm+nerezový rošt</v>
      </c>
      <c r="BB35" s="137"/>
      <c r="BC35" s="137"/>
      <c r="BD35" s="137"/>
      <c r="BE35" s="137"/>
      <c r="BF35" s="137"/>
      <c r="BG35" s="137"/>
      <c r="BH35" s="137"/>
    </row>
    <row r="36" spans="1:60" outlineLevel="1" x14ac:dyDescent="0.2">
      <c r="A36" s="138"/>
      <c r="B36" s="138"/>
      <c r="C36" s="223" t="s">
        <v>126</v>
      </c>
      <c r="D36" s="224"/>
      <c r="E36" s="225"/>
      <c r="F36" s="226"/>
      <c r="G36" s="227"/>
      <c r="H36" s="151"/>
      <c r="I36" s="151"/>
      <c r="J36" s="151"/>
      <c r="K36" s="151"/>
      <c r="L36" s="151"/>
      <c r="M36" s="151"/>
      <c r="N36" s="145"/>
      <c r="O36" s="145"/>
      <c r="P36" s="145"/>
      <c r="Q36" s="145"/>
      <c r="R36" s="145"/>
      <c r="S36" s="145"/>
      <c r="T36" s="146"/>
      <c r="U36" s="145"/>
      <c r="V36" s="137"/>
      <c r="W36" s="137"/>
      <c r="X36" s="137"/>
      <c r="Y36" s="137"/>
      <c r="Z36" s="137"/>
      <c r="AA36" s="137"/>
      <c r="AB36" s="137"/>
      <c r="AC36" s="137"/>
      <c r="AD36" s="137"/>
      <c r="AE36" s="137" t="s">
        <v>116</v>
      </c>
      <c r="AF36" s="137"/>
      <c r="AG36" s="137"/>
      <c r="AH36" s="137"/>
      <c r="AI36" s="137"/>
      <c r="AJ36" s="137"/>
      <c r="AK36" s="137"/>
      <c r="AL36" s="137"/>
      <c r="AM36" s="137"/>
      <c r="AN36" s="137"/>
      <c r="AO36" s="137"/>
      <c r="AP36" s="137"/>
      <c r="AQ36" s="137"/>
      <c r="AR36" s="137"/>
      <c r="AS36" s="137"/>
      <c r="AT36" s="137"/>
      <c r="AU36" s="137"/>
      <c r="AV36" s="137"/>
      <c r="AW36" s="137"/>
      <c r="AX36" s="137"/>
      <c r="AY36" s="137"/>
      <c r="AZ36" s="137"/>
      <c r="BA36" s="140" t="str">
        <f t="shared" si="8"/>
        <v>-dle standartů SMVAK</v>
      </c>
      <c r="BB36" s="137"/>
      <c r="BC36" s="137"/>
      <c r="BD36" s="137"/>
      <c r="BE36" s="137"/>
      <c r="BF36" s="137"/>
      <c r="BG36" s="137"/>
      <c r="BH36" s="137"/>
    </row>
    <row r="37" spans="1:60" outlineLevel="1" x14ac:dyDescent="0.2">
      <c r="A37" s="138">
        <v>17</v>
      </c>
      <c r="B37" s="138" t="s">
        <v>127</v>
      </c>
      <c r="C37" s="165" t="s">
        <v>128</v>
      </c>
      <c r="D37" s="145" t="s">
        <v>110</v>
      </c>
      <c r="E37" s="149">
        <v>16</v>
      </c>
      <c r="F37" s="151"/>
      <c r="G37" s="151">
        <f t="shared" ref="G37:G39" si="9">F37*E37</f>
        <v>0</v>
      </c>
      <c r="H37" s="151">
        <v>0.69</v>
      </c>
      <c r="I37" s="151">
        <f>ROUND(E37*H37,2)</f>
        <v>11.04</v>
      </c>
      <c r="J37" s="151">
        <v>28.009999999999998</v>
      </c>
      <c r="K37" s="151">
        <f>ROUND(E37*J37,2)</f>
        <v>448.16</v>
      </c>
      <c r="L37" s="151">
        <v>21</v>
      </c>
      <c r="M37" s="151">
        <f>G37*(1+L37/100)</f>
        <v>0</v>
      </c>
      <c r="N37" s="145">
        <v>0</v>
      </c>
      <c r="O37" s="145">
        <f>ROUND(E37*N37,5)</f>
        <v>0</v>
      </c>
      <c r="P37" s="145">
        <v>0</v>
      </c>
      <c r="Q37" s="145">
        <f>ROUND(E37*P37,5)</f>
        <v>0</v>
      </c>
      <c r="R37" s="145"/>
      <c r="S37" s="145"/>
      <c r="T37" s="146">
        <v>0.04</v>
      </c>
      <c r="U37" s="145">
        <f>ROUND(E37*T37,2)</f>
        <v>0.64</v>
      </c>
      <c r="V37" s="137"/>
      <c r="W37" s="137"/>
      <c r="X37" s="137"/>
      <c r="Y37" s="137"/>
      <c r="Z37" s="137"/>
      <c r="AA37" s="137"/>
      <c r="AB37" s="137"/>
      <c r="AC37" s="137"/>
      <c r="AD37" s="137"/>
      <c r="AE37" s="137" t="s">
        <v>88</v>
      </c>
      <c r="AF37" s="137"/>
      <c r="AG37" s="137"/>
      <c r="AH37" s="137"/>
      <c r="AI37" s="137"/>
      <c r="AJ37" s="137"/>
      <c r="AK37" s="137"/>
      <c r="AL37" s="137"/>
      <c r="AM37" s="137"/>
      <c r="AN37" s="137"/>
      <c r="AO37" s="137"/>
      <c r="AP37" s="137"/>
      <c r="AQ37" s="137"/>
      <c r="AR37" s="137"/>
      <c r="AS37" s="137"/>
      <c r="AT37" s="137"/>
      <c r="AU37" s="137"/>
      <c r="AV37" s="137"/>
      <c r="AW37" s="137"/>
      <c r="AX37" s="137"/>
      <c r="AY37" s="137"/>
      <c r="AZ37" s="137"/>
      <c r="BA37" s="137"/>
      <c r="BB37" s="137"/>
      <c r="BC37" s="137"/>
      <c r="BD37" s="137"/>
      <c r="BE37" s="137"/>
      <c r="BF37" s="137"/>
      <c r="BG37" s="137"/>
      <c r="BH37" s="137"/>
    </row>
    <row r="38" spans="1:60" outlineLevel="1" x14ac:dyDescent="0.2">
      <c r="A38" s="138">
        <v>18</v>
      </c>
      <c r="B38" s="138" t="s">
        <v>108</v>
      </c>
      <c r="C38" s="165" t="s">
        <v>129</v>
      </c>
      <c r="D38" s="145" t="s">
        <v>110</v>
      </c>
      <c r="E38" s="149">
        <v>16</v>
      </c>
      <c r="F38" s="151"/>
      <c r="G38" s="151">
        <f t="shared" si="9"/>
        <v>0</v>
      </c>
      <c r="H38" s="151">
        <v>0</v>
      </c>
      <c r="I38" s="151">
        <f>ROUND(E38*H38,2)</f>
        <v>0</v>
      </c>
      <c r="J38" s="151">
        <v>133</v>
      </c>
      <c r="K38" s="151">
        <f>ROUND(E38*J38,2)</f>
        <v>2128</v>
      </c>
      <c r="L38" s="151">
        <v>21</v>
      </c>
      <c r="M38" s="151">
        <f>G38*(1+L38/100)</f>
        <v>0</v>
      </c>
      <c r="N38" s="145">
        <v>0</v>
      </c>
      <c r="O38" s="145">
        <f>ROUND(E38*N38,5)</f>
        <v>0</v>
      </c>
      <c r="P38" s="145">
        <v>0</v>
      </c>
      <c r="Q38" s="145">
        <f>ROUND(E38*P38,5)</f>
        <v>0</v>
      </c>
      <c r="R38" s="145"/>
      <c r="S38" s="145"/>
      <c r="T38" s="146">
        <v>0</v>
      </c>
      <c r="U38" s="145">
        <f>ROUND(E38*T38,2)</f>
        <v>0</v>
      </c>
      <c r="V38" s="137"/>
      <c r="W38" s="137"/>
      <c r="X38" s="137"/>
      <c r="Y38" s="137"/>
      <c r="Z38" s="137"/>
      <c r="AA38" s="137"/>
      <c r="AB38" s="137"/>
      <c r="AC38" s="137"/>
      <c r="AD38" s="137"/>
      <c r="AE38" s="137" t="s">
        <v>88</v>
      </c>
      <c r="AF38" s="137"/>
      <c r="AG38" s="137"/>
      <c r="AH38" s="137"/>
      <c r="AI38" s="137"/>
      <c r="AJ38" s="137"/>
      <c r="AK38" s="137"/>
      <c r="AL38" s="137"/>
      <c r="AM38" s="137"/>
      <c r="AN38" s="137"/>
      <c r="AO38" s="137"/>
      <c r="AP38" s="137"/>
      <c r="AQ38" s="137"/>
      <c r="AR38" s="137"/>
      <c r="AS38" s="137"/>
      <c r="AT38" s="137"/>
      <c r="AU38" s="137"/>
      <c r="AV38" s="137"/>
      <c r="AW38" s="137"/>
      <c r="AX38" s="137"/>
      <c r="AY38" s="137"/>
      <c r="AZ38" s="137"/>
      <c r="BA38" s="137"/>
      <c r="BB38" s="137"/>
      <c r="BC38" s="137"/>
      <c r="BD38" s="137"/>
      <c r="BE38" s="137"/>
      <c r="BF38" s="137"/>
      <c r="BG38" s="137"/>
      <c r="BH38" s="137"/>
    </row>
    <row r="39" spans="1:60" outlineLevel="1" x14ac:dyDescent="0.2">
      <c r="A39" s="160">
        <v>19</v>
      </c>
      <c r="B39" s="160" t="s">
        <v>108</v>
      </c>
      <c r="C39" s="167" t="s">
        <v>130</v>
      </c>
      <c r="D39" s="161" t="s">
        <v>131</v>
      </c>
      <c r="E39" s="162">
        <v>0.12</v>
      </c>
      <c r="F39" s="163"/>
      <c r="G39" s="163">
        <f t="shared" si="9"/>
        <v>0</v>
      </c>
      <c r="H39" s="163">
        <v>0</v>
      </c>
      <c r="I39" s="163">
        <f>ROUND(E39*H39,2)</f>
        <v>0</v>
      </c>
      <c r="J39" s="163">
        <v>146</v>
      </c>
      <c r="K39" s="163">
        <f>ROUND(E39*J39,2)</f>
        <v>17.52</v>
      </c>
      <c r="L39" s="163">
        <v>21</v>
      </c>
      <c r="M39" s="163">
        <f>G39*(1+L39/100)</f>
        <v>0</v>
      </c>
      <c r="N39" s="161">
        <v>0</v>
      </c>
      <c r="O39" s="161">
        <f>ROUND(E39*N39,5)</f>
        <v>0</v>
      </c>
      <c r="P39" s="161">
        <v>0</v>
      </c>
      <c r="Q39" s="161">
        <f>ROUND(E39*P39,5)</f>
        <v>0</v>
      </c>
      <c r="R39" s="161"/>
      <c r="S39" s="161"/>
      <c r="T39" s="164">
        <v>0.21149999999999999</v>
      </c>
      <c r="U39" s="161">
        <f>ROUND(E39*T39,2)</f>
        <v>0.03</v>
      </c>
      <c r="V39" s="137"/>
      <c r="W39" s="137"/>
      <c r="X39" s="137"/>
      <c r="Y39" s="137"/>
      <c r="Z39" s="137"/>
      <c r="AA39" s="137"/>
      <c r="AB39" s="137"/>
      <c r="AC39" s="137"/>
      <c r="AD39" s="137"/>
      <c r="AE39" s="137" t="s">
        <v>88</v>
      </c>
      <c r="AF39" s="137"/>
      <c r="AG39" s="137"/>
      <c r="AH39" s="137"/>
      <c r="AI39" s="137"/>
      <c r="AJ39" s="137"/>
      <c r="AK39" s="137"/>
      <c r="AL39" s="137"/>
      <c r="AM39" s="137"/>
      <c r="AN39" s="137"/>
      <c r="AO39" s="137"/>
      <c r="AP39" s="137"/>
      <c r="AQ39" s="137"/>
      <c r="AR39" s="137"/>
      <c r="AS39" s="137"/>
      <c r="AT39" s="137"/>
      <c r="AU39" s="137"/>
      <c r="AV39" s="137"/>
      <c r="AW39" s="137"/>
      <c r="AX39" s="137"/>
      <c r="AY39" s="137"/>
      <c r="AZ39" s="137"/>
      <c r="BA39" s="137"/>
      <c r="BB39" s="137"/>
      <c r="BC39" s="137"/>
      <c r="BD39" s="137"/>
      <c r="BE39" s="137"/>
      <c r="BF39" s="137"/>
      <c r="BG39" s="137"/>
      <c r="BH39" s="137"/>
    </row>
    <row r="40" spans="1:60" x14ac:dyDescent="0.2">
      <c r="A40" s="4"/>
      <c r="B40" s="5" t="s">
        <v>132</v>
      </c>
      <c r="C40" s="168" t="s">
        <v>132</v>
      </c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AC40">
        <v>12</v>
      </c>
      <c r="AD40">
        <v>21</v>
      </c>
    </row>
    <row r="41" spans="1:60" x14ac:dyDescent="0.2">
      <c r="C41" s="169"/>
      <c r="AE41" t="s">
        <v>133</v>
      </c>
    </row>
  </sheetData>
  <sheetProtection algorithmName="SHA-512" hashValue="8AehW3x/iG1HICubyYGL09UDHykg98DdarCNR5pMno8t77ypCLS5Blt9uDkCKOwO+A7BpZG7KVWd0qLsdlRIzA==" saltValue="lMACqsEKwzqYp8cISoRoLw==" spinCount="100000" sheet="1" objects="1" scenarios="1"/>
  <protectedRanges>
    <protectedRange sqref="F9:F25 F27 F37:F39" name="Oblast1"/>
  </protectedRanges>
  <mergeCells count="14">
    <mergeCell ref="C35:G35"/>
    <mergeCell ref="C36:G36"/>
    <mergeCell ref="C29:G29"/>
    <mergeCell ref="C30:G30"/>
    <mergeCell ref="C31:G31"/>
    <mergeCell ref="C32:G32"/>
    <mergeCell ref="C33:G33"/>
    <mergeCell ref="C34:G34"/>
    <mergeCell ref="C28:G28"/>
    <mergeCell ref="A1:G1"/>
    <mergeCell ref="C2:G2"/>
    <mergeCell ref="C3:G3"/>
    <mergeCell ref="C4:G4"/>
    <mergeCell ref="C26:G26"/>
  </mergeCells>
  <pageMargins left="0.39370078740157499" right="0.196850393700787" top="0.78740157499999996" bottom="0.78740157499999996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soupis prací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'soupis prací'!Oblast_tisku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Zbyněk Remeš</dc:creator>
  <cp:lastModifiedBy>Michal Moravec │ A99</cp:lastModifiedBy>
  <cp:lastPrinted>2014-02-28T09:52:57Z</cp:lastPrinted>
  <dcterms:created xsi:type="dcterms:W3CDTF">2009-04-08T07:15:50Z</dcterms:created>
  <dcterms:modified xsi:type="dcterms:W3CDTF">2025-07-18T08:20:46Z</dcterms:modified>
</cp:coreProperties>
</file>